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667" activeTab="0"/>
  </bookViews>
  <sheets>
    <sheet name="Sheet1" sheetId="1" r:id="rId1"/>
    <sheet name="GRAPH REV &amp; EXP" sheetId="2" r:id="rId2"/>
    <sheet name="GRAPH ACTUALS" sheetId="3" r:id="rId3"/>
    <sheet name="GRAPH ACTUALS FTE" sheetId="4" r:id="rId4"/>
    <sheet name="GRAPH ACTUALS FTE CY-PY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<sst xmlns="http://schemas.openxmlformats.org/spreadsheetml/2006/main" count="191" uniqueCount="73">
  <si>
    <t>GADSDEN INDEPENDENT SCHOOL DISTRICT</t>
  </si>
  <si>
    <t>EXECUTIVE SUMMARY</t>
  </si>
  <si>
    <t>Operational Fund</t>
  </si>
  <si>
    <t>Pupil Transportation Fund</t>
  </si>
  <si>
    <t>Instructional Materials Fund</t>
  </si>
  <si>
    <t>Food Services Fund</t>
  </si>
  <si>
    <t>Athletics Fund</t>
  </si>
  <si>
    <t>Non-Instructional Support Fund</t>
  </si>
  <si>
    <t>Federal Flow Through Grants</t>
  </si>
  <si>
    <t>Federal Direct Grants</t>
  </si>
  <si>
    <t>State Flow Through Grants</t>
  </si>
  <si>
    <t>State Direct Grants</t>
  </si>
  <si>
    <t>General Funds:</t>
  </si>
  <si>
    <t>Special Revenue Funds:</t>
  </si>
  <si>
    <t>Bond Building</t>
  </si>
  <si>
    <t>Special Capital Outlay - Local</t>
  </si>
  <si>
    <t>Special Capital Outlay - State</t>
  </si>
  <si>
    <t>Capital Improvements SB-9</t>
  </si>
  <si>
    <t>Ed. Technology Equip. Act</t>
  </si>
  <si>
    <t>Debt Service Funds:</t>
  </si>
  <si>
    <t>Capital Projects Funds:</t>
  </si>
  <si>
    <t>General Obligation Bond Debt Service</t>
  </si>
  <si>
    <t>Ed. Tech Debt Service</t>
  </si>
  <si>
    <t>2009-10</t>
  </si>
  <si>
    <t>Local Grants</t>
  </si>
  <si>
    <t>Combined Local/State Grants</t>
  </si>
  <si>
    <t>PSCOC Fund</t>
  </si>
  <si>
    <t>Operational Fund Projected Cash Balance</t>
  </si>
  <si>
    <t>Operational Fund Projected Revenues</t>
  </si>
  <si>
    <t>Operational Fund Resources</t>
  </si>
  <si>
    <t>Stabilization Funds for Operational Expenditures</t>
  </si>
  <si>
    <t>Total Operational Resources</t>
  </si>
  <si>
    <t>Emergency Supplemental</t>
  </si>
  <si>
    <t>2010-11</t>
  </si>
  <si>
    <t>Operational and Stabilization Funds:</t>
  </si>
  <si>
    <t>Proposed Budget</t>
  </si>
  <si>
    <t>Adjusted Budget</t>
  </si>
  <si>
    <t>2006-07</t>
  </si>
  <si>
    <t>Budget</t>
  </si>
  <si>
    <t>Actual</t>
  </si>
  <si>
    <t>Revenues</t>
  </si>
  <si>
    <t>2007-08</t>
  </si>
  <si>
    <t>2008-09</t>
  </si>
  <si>
    <t>Expenditures</t>
  </si>
  <si>
    <t>Cash</t>
  </si>
  <si>
    <t>Projected</t>
  </si>
  <si>
    <t>Fund 11000</t>
  </si>
  <si>
    <t>Fund 25250</t>
  </si>
  <si>
    <t>REVENUES</t>
  </si>
  <si>
    <t>EXPENDITURES</t>
  </si>
  <si>
    <t>EXP BUDGET</t>
  </si>
  <si>
    <t>EXP ACTUAL</t>
  </si>
  <si>
    <t>REV ACTUAL</t>
  </si>
  <si>
    <t>REV BUDGET</t>
  </si>
  <si>
    <t>FTE BUDGET</t>
  </si>
  <si>
    <t>FTE ACTUAL</t>
  </si>
  <si>
    <t>FTE</t>
  </si>
  <si>
    <t>2011-12</t>
  </si>
  <si>
    <t>Education Jobs Funds for Operational Expenditures</t>
  </si>
  <si>
    <t>Proposed</t>
  </si>
  <si>
    <t>Fund 25255</t>
  </si>
  <si>
    <t>DIRECT INST</t>
  </si>
  <si>
    <t>INST SUPPORT-STDNT</t>
  </si>
  <si>
    <t>INST SUPPORT-INSTRCTN</t>
  </si>
  <si>
    <t>GENERAL ADMINISTRATION</t>
  </si>
  <si>
    <t>CENTRAL SERVICES</t>
  </si>
  <si>
    <t>OP &amp; MAINT OF PLANT</t>
  </si>
  <si>
    <t>SCHOOL ADMINISTRATION</t>
  </si>
  <si>
    <t xml:space="preserve">  TOTAL</t>
  </si>
  <si>
    <t>MAY 24,2012</t>
  </si>
  <si>
    <t>2012-13</t>
  </si>
  <si>
    <t>2012-13 OPERATING BUDGET</t>
  </si>
  <si>
    <t>Total Operating Budget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</si>
</sst>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\$* #,##0_);_(\$* \(#,##0\);_(\$* &quot;-&quot;_);_(@_)"/>
  </numFmts>
  <fonts count="39">
    <font>
      <sz val="10"/>
      <name val="Arial"/>
      <family val="0"/>
    </font>
    <font>
      <sz val="8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2" fontId="0" fillId="0" borderId="0" xfId="44" applyNumberFormat="1" applyFont="1" applyAlignment="1">
      <alignment/>
    </xf>
    <xf numFmtId="41" fontId="0" fillId="0" borderId="0" xfId="42" applyNumberFormat="1" applyFont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41" fontId="0" fillId="0" borderId="10" xfId="0" applyNumberFormat="1" applyBorder="1" applyAlignment="1">
      <alignment/>
    </xf>
    <xf numFmtId="42" fontId="0" fillId="0" borderId="0" xfId="0" applyNumberFormat="1" applyAlignment="1">
      <alignment/>
    </xf>
    <xf numFmtId="42" fontId="0" fillId="0" borderId="11" xfId="0" applyNumberFormat="1" applyBorder="1" applyAlignment="1">
      <alignment/>
    </xf>
    <xf numFmtId="42" fontId="0" fillId="0" borderId="0" xfId="0" applyNumberFormat="1" applyBorder="1" applyAlignment="1">
      <alignment/>
    </xf>
    <xf numFmtId="42" fontId="0" fillId="0" borderId="12" xfId="0" applyNumberFormat="1" applyBorder="1" applyAlignment="1">
      <alignment/>
    </xf>
    <xf numFmtId="42" fontId="0" fillId="0" borderId="13" xfId="44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3" fontId="0" fillId="0" borderId="11" xfId="42" applyFont="1" applyBorder="1" applyAlignment="1">
      <alignment/>
    </xf>
    <xf numFmtId="0" fontId="0" fillId="0" borderId="0" xfId="0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GISD OPERATIONAL FUND REVENUES AND EXPENDITURES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2006-07 TO 2012-13 BUDGET AND ACTUAL</a:t>
            </a:r>
          </a:p>
        </c:rich>
      </c:tx>
      <c:layout>
        <c:manualLayout>
          <c:xMode val="factor"/>
          <c:yMode val="factor"/>
          <c:x val="-0.0007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9575"/>
          <c:w val="0.97625"/>
          <c:h val="0.9105"/>
        </c:manualLayout>
      </c:layout>
      <c:lineChart>
        <c:grouping val="standard"/>
        <c:varyColors val="0"/>
        <c:ser>
          <c:idx val="0"/>
          <c:order val="0"/>
          <c:tx>
            <c:strRef>
              <c:f>'GRAPH REV &amp; EXP'!$C$27</c:f>
              <c:strCache>
                <c:ptCount val="1"/>
                <c:pt idx="0">
                  <c:v>REV BUDGET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'GRAPH REV &amp; EXP'!$A$29:$A$35</c:f>
              <c:strCache/>
            </c:strRef>
          </c:cat>
          <c:val>
            <c:numRef>
              <c:f>'GRAPH REV &amp; EXP'!$C$29:$C$35</c:f>
              <c:numCache/>
            </c:numRef>
          </c:val>
          <c:smooth val="0"/>
        </c:ser>
        <c:ser>
          <c:idx val="1"/>
          <c:order val="1"/>
          <c:tx>
            <c:strRef>
              <c:f>'GRAPH REV &amp; EXP'!$D$27</c:f>
              <c:strCache>
                <c:ptCount val="1"/>
                <c:pt idx="0">
                  <c:v>REV ACTUAL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'GRAPH REV &amp; EXP'!$A$29:$A$35</c:f>
              <c:strCache/>
            </c:strRef>
          </c:cat>
          <c:val>
            <c:numRef>
              <c:f>'GRAPH REV &amp; EXP'!$D$29:$D$35</c:f>
              <c:numCache/>
            </c:numRef>
          </c:val>
          <c:smooth val="0"/>
        </c:ser>
        <c:ser>
          <c:idx val="2"/>
          <c:order val="2"/>
          <c:tx>
            <c:strRef>
              <c:f>'GRAPH REV &amp; EXP'!$C$37</c:f>
              <c:strCache>
                <c:ptCount val="1"/>
                <c:pt idx="0">
                  <c:v>EXP BUDGET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'GRAPH REV &amp; EXP'!$A$29:$A$35</c:f>
              <c:strCache/>
            </c:strRef>
          </c:cat>
          <c:val>
            <c:numRef>
              <c:f>'GRAPH REV &amp; EXP'!$C$38:$C$44</c:f>
              <c:numCache/>
            </c:numRef>
          </c:val>
          <c:smooth val="0"/>
        </c:ser>
        <c:ser>
          <c:idx val="3"/>
          <c:order val="3"/>
          <c:tx>
            <c:strRef>
              <c:f>'GRAPH REV &amp; EXP'!$D$37</c:f>
              <c:strCache>
                <c:ptCount val="1"/>
                <c:pt idx="0">
                  <c:v>EXP ACTUAL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'GRAPH REV &amp; EXP'!$A$29:$A$35</c:f>
              <c:strCache/>
            </c:strRef>
          </c:cat>
          <c:val>
            <c:numRef>
              <c:f>'GRAPH REV &amp; EXP'!$D$38:$D$44</c:f>
              <c:numCache/>
            </c:numRef>
          </c:val>
          <c:smooth val="0"/>
        </c:ser>
        <c:marker val="1"/>
        <c:axId val="32314568"/>
        <c:axId val="22395657"/>
      </c:lineChart>
      <c:catAx>
        <c:axId val="323145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395657"/>
        <c:crossesAt val="80000000"/>
        <c:auto val="1"/>
        <c:lblOffset val="100"/>
        <c:tickLblSkip val="1"/>
        <c:noMultiLvlLbl val="0"/>
      </c:catAx>
      <c:valAx>
        <c:axId val="223956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\$* #,##0_);_(\$* \(#,##0\);_(\$* &quot;-&quot;_);_(@_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31456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GISD OPERATIONAL FUND REVENUES AND EXPENDITURES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2006-07 TO 2010-11 ACTUAL (2011-12 ESTIMATED)</a:t>
            </a:r>
          </a:p>
        </c:rich>
      </c:tx>
      <c:layout>
        <c:manualLayout>
          <c:xMode val="factor"/>
          <c:yMode val="factor"/>
          <c:x val="-0.0007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09575"/>
          <c:w val="0.9762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'GRAPH ACTUALS'!$D$27</c:f>
              <c:strCache>
                <c:ptCount val="1"/>
                <c:pt idx="0">
                  <c:v>REV ACTUAL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'GRAPH ACTUALS'!$D$29:$D$34</c:f>
              <c:numCache/>
            </c:numRef>
          </c:val>
          <c:smooth val="0"/>
        </c:ser>
        <c:ser>
          <c:idx val="3"/>
          <c:order val="1"/>
          <c:tx>
            <c:strRef>
              <c:f>'GRAPH REV &amp; EXP'!$D$37</c:f>
              <c:strCache>
                <c:ptCount val="1"/>
                <c:pt idx="0">
                  <c:v>EXP ACTUAL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'GRAPH REV &amp; EXP'!$A$29:$A$34</c:f>
              <c:strCache>
                <c:ptCount val="6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  <c:pt idx="4">
                  <c:v>2010-11</c:v>
                </c:pt>
                <c:pt idx="5">
                  <c:v>2011-12</c:v>
                </c:pt>
              </c:strCache>
            </c:strRef>
          </c:cat>
          <c:val>
            <c:numRef>
              <c:f>'GRAPH REV &amp; EXP'!$D$38:$D$43</c:f>
              <c:numCache>
                <c:ptCount val="6"/>
                <c:pt idx="0">
                  <c:v>88904704.85</c:v>
                </c:pt>
                <c:pt idx="1">
                  <c:v>98194943.76</c:v>
                </c:pt>
                <c:pt idx="2">
                  <c:v>102345788.65</c:v>
                </c:pt>
                <c:pt idx="3">
                  <c:v>94856775</c:v>
                </c:pt>
                <c:pt idx="4">
                  <c:v>89509760</c:v>
                </c:pt>
                <c:pt idx="5">
                  <c:v>91701648</c:v>
                </c:pt>
              </c:numCache>
            </c:numRef>
          </c:val>
          <c:smooth val="0"/>
        </c:ser>
        <c:marker val="1"/>
        <c:axId val="234322"/>
        <c:axId val="2108899"/>
      </c:lineChart>
      <c:catAx>
        <c:axId val="2343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08899"/>
        <c:crossesAt val="80000000"/>
        <c:auto val="1"/>
        <c:lblOffset val="100"/>
        <c:tickLblSkip val="1"/>
        <c:noMultiLvlLbl val="0"/>
      </c:catAx>
      <c:valAx>
        <c:axId val="21088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\$* #,##0_);_(\$* \(#,##0\);_(\$* &quot;-&quot;_);_(@_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432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GISD OPERATIONAL FUND STAFF FTE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2006-07 TO 2010-11 REPORTED (2011-12 &amp; 2012-13 ESTIMATED)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09575"/>
          <c:w val="0.97225"/>
          <c:h val="0.905"/>
        </c:manualLayout>
      </c:layout>
      <c:lineChart>
        <c:grouping val="standard"/>
        <c:varyColors val="0"/>
        <c:ser>
          <c:idx val="0"/>
          <c:order val="0"/>
          <c:tx>
            <c:strRef>
              <c:f>'GRAPH ACTUALS FTE'!$D$9</c:f>
              <c:strCache>
                <c:ptCount val="1"/>
                <c:pt idx="0">
                  <c:v>FTE ACTUAL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'GRAPH ACTUALS FTE'!$A$11:$A$17</c:f>
              <c:strCache/>
            </c:strRef>
          </c:cat>
          <c:val>
            <c:numRef>
              <c:f>'GRAPH ACTUALS FTE'!$D$11:$D$17</c:f>
              <c:numCache/>
            </c:numRef>
          </c:val>
          <c:smooth val="0"/>
        </c:ser>
        <c:marker val="1"/>
        <c:axId val="18980092"/>
        <c:axId val="36603101"/>
      </c:lineChart>
      <c:catAx>
        <c:axId val="189800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603101"/>
        <c:crossesAt val="80000000"/>
        <c:auto val="1"/>
        <c:lblOffset val="100"/>
        <c:tickLblSkip val="1"/>
        <c:noMultiLvlLbl val="0"/>
      </c:catAx>
      <c:valAx>
        <c:axId val="36603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FTE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.00_);_(* \(#,##0.00\);_(* &quot;-&quot;??_);_(@_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98009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GISD OPERATIONAL FUND STAFF FTE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2011-12 ESTIMATED ACTUAL &amp; 2012-13 BUDGETED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75"/>
          <c:y val="0.09575"/>
          <c:w val="0.97825"/>
          <c:h val="0.90775"/>
        </c:manualLayout>
      </c:layout>
      <c:lineChart>
        <c:grouping val="standard"/>
        <c:varyColors val="0"/>
        <c:ser>
          <c:idx val="0"/>
          <c:order val="0"/>
          <c:tx>
            <c:strRef>
              <c:f>'GRAPH ACTUALS FTE CY-PY'!$C$20</c:f>
              <c:strCache>
                <c:ptCount val="1"/>
                <c:pt idx="0">
                  <c:v>2011-12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'GRAPH ACTUALS FTE CY-PY'!$A$21:$A$27</c:f>
              <c:strCache/>
            </c:strRef>
          </c:cat>
          <c:val>
            <c:numRef>
              <c:f>'GRAPH ACTUALS FTE CY-PY'!$C$21:$C$27</c:f>
              <c:numCache/>
            </c:numRef>
          </c:val>
          <c:smooth val="0"/>
        </c:ser>
        <c:ser>
          <c:idx val="1"/>
          <c:order val="1"/>
          <c:tx>
            <c:strRef>
              <c:f>'GRAPH ACTUALS FTE CY-PY'!$D$20</c:f>
              <c:strCache>
                <c:ptCount val="1"/>
                <c:pt idx="0">
                  <c:v>2012-13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'GRAPH ACTUALS FTE CY-PY'!$D$21:$D$27</c:f>
              <c:numCache/>
            </c:numRef>
          </c:val>
          <c:smooth val="0"/>
        </c:ser>
        <c:marker val="1"/>
        <c:axId val="60992454"/>
        <c:axId val="12061175"/>
      </c:lineChart>
      <c:catAx>
        <c:axId val="609924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061175"/>
        <c:crossesAt val="80000000"/>
        <c:auto val="1"/>
        <c:lblOffset val="100"/>
        <c:tickLblSkip val="1"/>
        <c:noMultiLvlLbl val="0"/>
      </c:catAx>
      <c:valAx>
        <c:axId val="12061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FTE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.00_);_(* \(#,##0.00\);_(* &quot;-&quot;??_);_(@_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99245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838200</xdr:colOff>
      <xdr:row>27</xdr:row>
      <xdr:rowOff>9525</xdr:rowOff>
    </xdr:from>
    <xdr:to>
      <xdr:col>17</xdr:col>
      <xdr:colOff>28575</xdr:colOff>
      <xdr:row>70</xdr:row>
      <xdr:rowOff>19050</xdr:rowOff>
    </xdr:to>
    <xdr:graphicFrame>
      <xdr:nvGraphicFramePr>
        <xdr:cNvPr id="1" name="Chart 1"/>
        <xdr:cNvGraphicFramePr/>
      </xdr:nvGraphicFramePr>
      <xdr:xfrm>
        <a:off x="4057650" y="4381500"/>
        <a:ext cx="11468100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838200</xdr:colOff>
      <xdr:row>27</xdr:row>
      <xdr:rowOff>9525</xdr:rowOff>
    </xdr:from>
    <xdr:to>
      <xdr:col>17</xdr:col>
      <xdr:colOff>28575</xdr:colOff>
      <xdr:row>70</xdr:row>
      <xdr:rowOff>19050</xdr:rowOff>
    </xdr:to>
    <xdr:graphicFrame>
      <xdr:nvGraphicFramePr>
        <xdr:cNvPr id="1" name="Chart 1"/>
        <xdr:cNvGraphicFramePr/>
      </xdr:nvGraphicFramePr>
      <xdr:xfrm>
        <a:off x="4057650" y="4381500"/>
        <a:ext cx="11468100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838200</xdr:colOff>
      <xdr:row>9</xdr:row>
      <xdr:rowOff>9525</xdr:rowOff>
    </xdr:from>
    <xdr:to>
      <xdr:col>17</xdr:col>
      <xdr:colOff>28575</xdr:colOff>
      <xdr:row>52</xdr:row>
      <xdr:rowOff>19050</xdr:rowOff>
    </xdr:to>
    <xdr:graphicFrame>
      <xdr:nvGraphicFramePr>
        <xdr:cNvPr id="1" name="Chart 1"/>
        <xdr:cNvGraphicFramePr/>
      </xdr:nvGraphicFramePr>
      <xdr:xfrm>
        <a:off x="4057650" y="1466850"/>
        <a:ext cx="9725025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838200</xdr:colOff>
      <xdr:row>9</xdr:row>
      <xdr:rowOff>9525</xdr:rowOff>
    </xdr:from>
    <xdr:to>
      <xdr:col>17</xdr:col>
      <xdr:colOff>28575</xdr:colOff>
      <xdr:row>52</xdr:row>
      <xdr:rowOff>19050</xdr:rowOff>
    </xdr:to>
    <xdr:graphicFrame>
      <xdr:nvGraphicFramePr>
        <xdr:cNvPr id="1" name="Chart 1"/>
        <xdr:cNvGraphicFramePr/>
      </xdr:nvGraphicFramePr>
      <xdr:xfrm>
        <a:off x="5067300" y="1466850"/>
        <a:ext cx="9725025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F40" sqref="F40"/>
    </sheetView>
  </sheetViews>
  <sheetFormatPr defaultColWidth="9.140625" defaultRowHeight="12.75"/>
  <cols>
    <col min="6" max="6" width="16.00390625" style="0" bestFit="1" customWidth="1"/>
    <col min="7" max="7" width="4.28125" style="0" customWidth="1"/>
    <col min="8" max="8" width="16.00390625" style="0" bestFit="1" customWidth="1"/>
    <col min="10" max="10" width="10.28125" style="0" bestFit="1" customWidth="1"/>
  </cols>
  <sheetData>
    <row r="1" ht="12.75">
      <c r="D1" s="1" t="s">
        <v>0</v>
      </c>
    </row>
    <row r="2" ht="12.75">
      <c r="D2" s="12" t="s">
        <v>71</v>
      </c>
    </row>
    <row r="3" ht="12.75">
      <c r="D3" s="12" t="s">
        <v>69</v>
      </c>
    </row>
    <row r="4" ht="12.75">
      <c r="D4" s="1" t="s">
        <v>1</v>
      </c>
    </row>
    <row r="5" ht="12.75">
      <c r="D5" s="1"/>
    </row>
    <row r="6" spans="6:8" ht="12.75">
      <c r="F6" s="12" t="s">
        <v>70</v>
      </c>
      <c r="H6" s="12" t="s">
        <v>57</v>
      </c>
    </row>
    <row r="7" spans="6:8" ht="13.5" thickBot="1">
      <c r="F7" s="14" t="s">
        <v>35</v>
      </c>
      <c r="H7" s="14" t="s">
        <v>36</v>
      </c>
    </row>
    <row r="8" ht="12.75">
      <c r="A8" t="s">
        <v>12</v>
      </c>
    </row>
    <row r="9" spans="1:8" ht="12.75">
      <c r="A9" t="s">
        <v>2</v>
      </c>
      <c r="F9" s="7">
        <v>102855173</v>
      </c>
      <c r="G9" s="7"/>
      <c r="H9" s="2">
        <v>98333057</v>
      </c>
    </row>
    <row r="10" spans="1:8" ht="12.75">
      <c r="A10" t="s">
        <v>3</v>
      </c>
      <c r="F10" s="4">
        <v>4841265</v>
      </c>
      <c r="G10" s="4"/>
      <c r="H10" s="3">
        <v>4993943</v>
      </c>
    </row>
    <row r="11" spans="1:8" ht="12.75">
      <c r="A11" t="s">
        <v>4</v>
      </c>
      <c r="F11" s="4">
        <v>1007716</v>
      </c>
      <c r="G11" s="4"/>
      <c r="H11" s="3">
        <v>1020852</v>
      </c>
    </row>
    <row r="12" spans="6:8" ht="12.75">
      <c r="F12" s="8">
        <f>SUM(F9:F11)</f>
        <v>108704154</v>
      </c>
      <c r="G12" s="7"/>
      <c r="H12" s="8">
        <f>SUM(H9:H11)</f>
        <v>104347852</v>
      </c>
    </row>
    <row r="13" spans="6:8" ht="12.75">
      <c r="F13" s="4"/>
      <c r="G13" s="4"/>
      <c r="H13" s="4"/>
    </row>
    <row r="14" spans="1:8" ht="12.75">
      <c r="A14" t="s">
        <v>13</v>
      </c>
      <c r="F14" s="4"/>
      <c r="G14" s="4"/>
      <c r="H14" s="4"/>
    </row>
    <row r="15" spans="1:8" ht="12.75">
      <c r="A15" t="s">
        <v>5</v>
      </c>
      <c r="F15" s="7">
        <v>13122255</v>
      </c>
      <c r="G15" s="7"/>
      <c r="H15" s="2">
        <v>13341167</v>
      </c>
    </row>
    <row r="16" spans="1:8" ht="12.75">
      <c r="A16" t="s">
        <v>6</v>
      </c>
      <c r="F16" s="4">
        <v>387403</v>
      </c>
      <c r="G16" s="4"/>
      <c r="H16" s="3">
        <v>334620</v>
      </c>
    </row>
    <row r="17" spans="1:8" ht="12.75">
      <c r="A17" t="s">
        <v>7</v>
      </c>
      <c r="F17" s="4">
        <v>847801</v>
      </c>
      <c r="G17" s="4"/>
      <c r="H17" s="3">
        <v>1017818</v>
      </c>
    </row>
    <row r="18" spans="1:8" ht="12.75">
      <c r="A18" t="s">
        <v>8</v>
      </c>
      <c r="F18" s="4">
        <v>13038497</v>
      </c>
      <c r="G18" s="4"/>
      <c r="H18" s="3">
        <v>22408578</v>
      </c>
    </row>
    <row r="19" spans="1:8" ht="12.75">
      <c r="A19" t="s">
        <v>9</v>
      </c>
      <c r="F19" s="4">
        <v>745364</v>
      </c>
      <c r="G19" s="4"/>
      <c r="H19" s="3">
        <f>807275+38582</f>
        <v>845857</v>
      </c>
    </row>
    <row r="20" spans="1:8" ht="12.75">
      <c r="A20" t="s">
        <v>24</v>
      </c>
      <c r="F20" s="3">
        <v>1154476</v>
      </c>
      <c r="G20" s="4"/>
      <c r="H20" s="3">
        <v>1315652</v>
      </c>
    </row>
    <row r="21" spans="1:8" ht="12.75">
      <c r="A21" t="s">
        <v>10</v>
      </c>
      <c r="F21" s="4">
        <v>1547536</v>
      </c>
      <c r="G21" s="4"/>
      <c r="H21" s="3">
        <v>1984208</v>
      </c>
    </row>
    <row r="22" spans="1:8" ht="12.75">
      <c r="A22" t="s">
        <v>11</v>
      </c>
      <c r="F22" s="4">
        <v>364500</v>
      </c>
      <c r="G22" s="4"/>
      <c r="H22" s="3">
        <v>868362</v>
      </c>
    </row>
    <row r="23" spans="1:8" ht="12.75">
      <c r="A23" t="s">
        <v>25</v>
      </c>
      <c r="F23" s="3">
        <v>176267</v>
      </c>
      <c r="G23" s="4"/>
      <c r="H23" s="3">
        <v>108065</v>
      </c>
    </row>
    <row r="24" spans="6:8" ht="12.75">
      <c r="F24" s="8">
        <f>SUM(F15:F23)</f>
        <v>31384099</v>
      </c>
      <c r="G24" s="7"/>
      <c r="H24" s="8">
        <f>SUM(H15:H23)</f>
        <v>42224327</v>
      </c>
    </row>
    <row r="25" spans="6:8" ht="12.75">
      <c r="F25" s="4"/>
      <c r="G25" s="4"/>
      <c r="H25" s="4"/>
    </row>
    <row r="26" spans="1:8" ht="12.75">
      <c r="A26" t="s">
        <v>20</v>
      </c>
      <c r="F26" s="4"/>
      <c r="G26" s="4"/>
      <c r="H26" s="4"/>
    </row>
    <row r="27" spans="1:8" ht="12.75">
      <c r="A27" t="s">
        <v>14</v>
      </c>
      <c r="F27" s="7">
        <v>29223249</v>
      </c>
      <c r="G27" s="7"/>
      <c r="H27" s="2">
        <v>27514567</v>
      </c>
    </row>
    <row r="28" spans="1:8" ht="12.75">
      <c r="A28" t="s">
        <v>26</v>
      </c>
      <c r="F28" s="3">
        <v>1740961</v>
      </c>
      <c r="G28" s="4"/>
      <c r="H28" s="3">
        <v>34091961</v>
      </c>
    </row>
    <row r="29" spans="1:8" ht="12.75">
      <c r="A29" t="s">
        <v>15</v>
      </c>
      <c r="F29" s="4">
        <v>1351</v>
      </c>
      <c r="G29" s="4"/>
      <c r="H29" s="3">
        <v>797412</v>
      </c>
    </row>
    <row r="30" spans="1:8" ht="12.75">
      <c r="A30" t="s">
        <v>16</v>
      </c>
      <c r="F30" s="4">
        <v>419991</v>
      </c>
      <c r="G30" s="4"/>
      <c r="H30" s="3">
        <v>1443746</v>
      </c>
    </row>
    <row r="31" spans="1:8" ht="12.75">
      <c r="A31" t="s">
        <v>17</v>
      </c>
      <c r="F31" s="4">
        <v>8535266</v>
      </c>
      <c r="G31" s="4"/>
      <c r="H31" s="3">
        <v>8286700</v>
      </c>
    </row>
    <row r="32" spans="1:8" ht="12.75">
      <c r="A32" t="s">
        <v>18</v>
      </c>
      <c r="F32" s="4">
        <v>3000134</v>
      </c>
      <c r="G32" s="4"/>
      <c r="H32" s="3">
        <v>3231472</v>
      </c>
    </row>
    <row r="33" spans="6:8" ht="12.75">
      <c r="F33" s="8">
        <f>SUM(F27:F32)</f>
        <v>42920952</v>
      </c>
      <c r="G33" s="9"/>
      <c r="H33" s="8">
        <f>SUM(H27:H32)</f>
        <v>75365858</v>
      </c>
    </row>
    <row r="34" spans="6:8" ht="12.75">
      <c r="F34" s="4"/>
      <c r="G34" s="4"/>
      <c r="H34" s="4"/>
    </row>
    <row r="35" spans="1:8" ht="12.75">
      <c r="A35" t="s">
        <v>19</v>
      </c>
      <c r="F35" s="4"/>
      <c r="G35" s="4"/>
      <c r="H35" s="4"/>
    </row>
    <row r="36" spans="1:8" ht="12.75">
      <c r="A36" t="s">
        <v>21</v>
      </c>
      <c r="F36" s="7">
        <v>17148250</v>
      </c>
      <c r="G36" s="7"/>
      <c r="H36" s="2">
        <v>14629828</v>
      </c>
    </row>
    <row r="37" spans="1:8" ht="12.75">
      <c r="A37" t="s">
        <v>22</v>
      </c>
      <c r="F37" s="4">
        <v>5088987</v>
      </c>
      <c r="G37" s="4"/>
      <c r="H37" s="3">
        <v>5459164</v>
      </c>
    </row>
    <row r="38" spans="6:8" ht="12.75">
      <c r="F38" s="8">
        <f>SUM(F36:F37)</f>
        <v>22237237</v>
      </c>
      <c r="G38" s="7"/>
      <c r="H38" s="8">
        <f>SUM(H36:H37)</f>
        <v>20088992</v>
      </c>
    </row>
    <row r="39" spans="6:8" ht="12.75">
      <c r="F39" s="4"/>
      <c r="G39" s="4"/>
      <c r="H39" s="4"/>
    </row>
    <row r="40" spans="1:8" ht="13.5" thickBot="1">
      <c r="A40" s="13" t="s">
        <v>72</v>
      </c>
      <c r="F40" s="10">
        <f>+F12+F24+F33+F38</f>
        <v>205246442</v>
      </c>
      <c r="G40" s="7"/>
      <c r="H40" s="10">
        <f>+H12+H24+H33+H38</f>
        <v>242027029</v>
      </c>
    </row>
    <row r="41" spans="6:8" ht="13.5" thickTop="1">
      <c r="F41" s="4"/>
      <c r="G41" s="4"/>
      <c r="H41" s="4"/>
    </row>
    <row r="42" spans="1:8" ht="12.75">
      <c r="A42" s="13" t="s">
        <v>34</v>
      </c>
      <c r="F42" s="4"/>
      <c r="G42" s="4"/>
      <c r="H42" s="4"/>
    </row>
    <row r="43" spans="6:8" ht="12.75">
      <c r="F43" s="4"/>
      <c r="G43" s="4"/>
      <c r="H43" s="4"/>
    </row>
    <row r="44" spans="1:8" ht="12.75">
      <c r="A44" t="s">
        <v>27</v>
      </c>
      <c r="F44" s="2">
        <v>7337148</v>
      </c>
      <c r="G44" s="4"/>
      <c r="H44" s="2">
        <v>4314748</v>
      </c>
    </row>
    <row r="45" spans="1:8" ht="12.75">
      <c r="A45" t="s">
        <v>28</v>
      </c>
      <c r="F45" s="5">
        <f>102855173-7337148</f>
        <v>95518025</v>
      </c>
      <c r="G45" s="4"/>
      <c r="H45" s="4">
        <f>98333057-4314748</f>
        <v>94018309</v>
      </c>
    </row>
    <row r="46" spans="1:8" ht="12.75">
      <c r="A46" t="s">
        <v>32</v>
      </c>
      <c r="F46" s="6">
        <v>0</v>
      </c>
      <c r="G46" s="4"/>
      <c r="H46" s="6">
        <v>0</v>
      </c>
    </row>
    <row r="47" spans="2:8" ht="12.75">
      <c r="B47" t="s">
        <v>29</v>
      </c>
      <c r="F47" s="2">
        <f>SUM(F44:F46)</f>
        <v>102855173</v>
      </c>
      <c r="G47" s="4"/>
      <c r="H47" s="2">
        <f>SUM(H44:H46)</f>
        <v>98333057</v>
      </c>
    </row>
    <row r="48" spans="6:8" ht="12.75">
      <c r="F48" s="4"/>
      <c r="G48" s="4"/>
      <c r="H48" s="4"/>
    </row>
    <row r="49" spans="1:8" ht="12.75">
      <c r="A49" t="s">
        <v>30</v>
      </c>
      <c r="F49" s="2">
        <v>0</v>
      </c>
      <c r="G49" s="4"/>
      <c r="H49" s="2">
        <v>0</v>
      </c>
    </row>
    <row r="50" spans="1:8" ht="12.75">
      <c r="A50" t="s">
        <v>58</v>
      </c>
      <c r="F50" s="2">
        <v>0</v>
      </c>
      <c r="G50" s="4"/>
      <c r="H50" s="2">
        <v>38582</v>
      </c>
    </row>
    <row r="51" spans="6:8" ht="12.75">
      <c r="F51" s="4"/>
      <c r="G51" s="4"/>
      <c r="H51" s="4"/>
    </row>
    <row r="52" spans="2:10" ht="13.5" thickBot="1">
      <c r="B52" t="s">
        <v>31</v>
      </c>
      <c r="F52" s="11">
        <f>+F47+F49</f>
        <v>102855173</v>
      </c>
      <c r="G52" s="4"/>
      <c r="H52" s="11">
        <f>+H47+H49+H50</f>
        <v>98371639</v>
      </c>
      <c r="J52" s="7"/>
    </row>
    <row r="53" ht="13.5" thickTop="1">
      <c r="F53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P44"/>
  <sheetViews>
    <sheetView zoomScalePageLayoutView="0" workbookViewId="0" topLeftCell="F28">
      <selection activeCell="L5" sqref="L5:P23"/>
    </sheetView>
  </sheetViews>
  <sheetFormatPr defaultColWidth="9.140625" defaultRowHeight="12.75"/>
  <cols>
    <col min="3" max="4" width="15.00390625" style="0" bestFit="1" customWidth="1"/>
    <col min="5" max="6" width="14.00390625" style="0" bestFit="1" customWidth="1"/>
    <col min="7" max="8" width="15.00390625" style="0" bestFit="1" customWidth="1"/>
    <col min="9" max="9" width="14.00390625" style="0" bestFit="1" customWidth="1"/>
    <col min="10" max="10" width="15.00390625" style="0" bestFit="1" customWidth="1"/>
    <col min="11" max="12" width="14.00390625" style="0" bestFit="1" customWidth="1"/>
    <col min="13" max="16" width="15.00390625" style="0" bestFit="1" customWidth="1"/>
  </cols>
  <sheetData>
    <row r="4" ht="12.75">
      <c r="A4" s="13" t="s">
        <v>2</v>
      </c>
    </row>
    <row r="5" spans="3:16" ht="12.75">
      <c r="C5" s="13" t="s">
        <v>37</v>
      </c>
      <c r="D5" s="13" t="s">
        <v>37</v>
      </c>
      <c r="E5" s="13" t="s">
        <v>41</v>
      </c>
      <c r="F5" s="13" t="s">
        <v>41</v>
      </c>
      <c r="G5" s="13" t="s">
        <v>42</v>
      </c>
      <c r="H5" s="13" t="s">
        <v>42</v>
      </c>
      <c r="I5" s="13" t="s">
        <v>23</v>
      </c>
      <c r="J5" s="13" t="s">
        <v>23</v>
      </c>
      <c r="K5" s="13" t="s">
        <v>33</v>
      </c>
      <c r="L5" s="13" t="s">
        <v>33</v>
      </c>
      <c r="M5" s="13" t="s">
        <v>57</v>
      </c>
      <c r="N5" s="13" t="s">
        <v>57</v>
      </c>
      <c r="O5" s="13" t="s">
        <v>70</v>
      </c>
      <c r="P5" s="13" t="s">
        <v>70</v>
      </c>
    </row>
    <row r="6" spans="3:16" ht="12.75">
      <c r="C6" s="13" t="s">
        <v>38</v>
      </c>
      <c r="D6" s="13" t="s">
        <v>39</v>
      </c>
      <c r="E6" s="13" t="s">
        <v>38</v>
      </c>
      <c r="F6" s="13" t="s">
        <v>39</v>
      </c>
      <c r="G6" s="13" t="s">
        <v>38</v>
      </c>
      <c r="H6" s="13" t="s">
        <v>39</v>
      </c>
      <c r="I6" s="13" t="s">
        <v>38</v>
      </c>
      <c r="J6" s="13" t="s">
        <v>39</v>
      </c>
      <c r="K6" s="13" t="s">
        <v>38</v>
      </c>
      <c r="L6" s="13" t="s">
        <v>39</v>
      </c>
      <c r="M6" s="13" t="s">
        <v>38</v>
      </c>
      <c r="N6" s="13" t="s">
        <v>39</v>
      </c>
      <c r="O6" s="13" t="s">
        <v>59</v>
      </c>
      <c r="P6" s="13" t="s">
        <v>39</v>
      </c>
    </row>
    <row r="7" spans="3:16" ht="12.75"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 t="s">
        <v>45</v>
      </c>
      <c r="O7" s="15" t="s">
        <v>38</v>
      </c>
      <c r="P7" s="15" t="s">
        <v>45</v>
      </c>
    </row>
    <row r="9" spans="1:16" ht="12.75">
      <c r="A9" s="13" t="s">
        <v>44</v>
      </c>
      <c r="C9" s="17">
        <f>+C18-C12</f>
        <v>575006</v>
      </c>
      <c r="D9" s="16">
        <v>0</v>
      </c>
      <c r="E9" s="17">
        <f>+E18-E12</f>
        <v>3784312</v>
      </c>
      <c r="F9" s="17">
        <v>0</v>
      </c>
      <c r="G9" s="17">
        <f>+G18-G12</f>
        <v>4229279</v>
      </c>
      <c r="H9" s="16">
        <v>0</v>
      </c>
      <c r="I9" s="17">
        <f>+I18-I12</f>
        <v>604056</v>
      </c>
      <c r="J9" s="17">
        <v>-1241342</v>
      </c>
      <c r="K9" s="17">
        <f>+K18-K12</f>
        <v>1552265</v>
      </c>
      <c r="L9" s="16">
        <f>-972865-1653965</f>
        <v>-2626830</v>
      </c>
      <c r="M9" s="16">
        <v>4314748</v>
      </c>
      <c r="N9" s="16">
        <v>4314748</v>
      </c>
      <c r="O9" s="16">
        <v>7337148</v>
      </c>
      <c r="P9" s="16">
        <v>7337148</v>
      </c>
    </row>
    <row r="10" spans="1:11" ht="12.75">
      <c r="A10" s="13"/>
      <c r="C10" s="17"/>
      <c r="E10" s="17"/>
      <c r="G10" s="17"/>
      <c r="I10" s="17"/>
      <c r="K10" s="17"/>
    </row>
    <row r="11" ht="12.75">
      <c r="A11" s="13" t="s">
        <v>40</v>
      </c>
    </row>
    <row r="12" spans="1:16" ht="12.75">
      <c r="A12" s="13" t="s">
        <v>46</v>
      </c>
      <c r="C12" s="16">
        <v>89542605</v>
      </c>
      <c r="D12" s="16">
        <v>89702715.86</v>
      </c>
      <c r="E12" s="16">
        <v>95359206</v>
      </c>
      <c r="F12" s="16">
        <v>95209084.73</v>
      </c>
      <c r="G12" s="16">
        <v>99560842</v>
      </c>
      <c r="H12" s="16">
        <v>100230719.55</v>
      </c>
      <c r="I12" s="16">
        <v>90092017</v>
      </c>
      <c r="J12" s="16">
        <f>92104584</f>
        <v>92104584</v>
      </c>
      <c r="K12" s="16">
        <f>98121260-1234048-2605669-1552265</f>
        <v>92729278</v>
      </c>
      <c r="L12" s="16">
        <v>92611621</v>
      </c>
      <c r="M12" s="16">
        <f>98333057-4314748</f>
        <v>94018309</v>
      </c>
      <c r="N12" s="16">
        <f>99038796-4314748</f>
        <v>94724048</v>
      </c>
      <c r="O12" s="16">
        <f>102855173-7337148</f>
        <v>95518025</v>
      </c>
      <c r="P12" s="16">
        <f>102855173-7337148</f>
        <v>95518025</v>
      </c>
    </row>
    <row r="13" spans="1:16" ht="12.75">
      <c r="A13" s="13" t="s">
        <v>47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8487852</v>
      </c>
      <c r="J13" s="16">
        <f>8200164.18-1584.29+0.11</f>
        <v>8198580</v>
      </c>
      <c r="K13" s="16">
        <v>1234048</v>
      </c>
      <c r="L13" s="16">
        <v>1234048</v>
      </c>
      <c r="M13" s="16">
        <v>0</v>
      </c>
      <c r="N13" s="16">
        <v>0</v>
      </c>
      <c r="O13" s="16">
        <v>0</v>
      </c>
      <c r="P13" s="16">
        <v>0</v>
      </c>
    </row>
    <row r="14" spans="1:16" ht="12.75">
      <c r="A14" s="13" t="s">
        <v>60</v>
      </c>
      <c r="C14" s="16"/>
      <c r="D14" s="16"/>
      <c r="E14" s="16"/>
      <c r="F14" s="16"/>
      <c r="G14" s="16"/>
      <c r="H14" s="16"/>
      <c r="I14" s="16"/>
      <c r="J14" s="16"/>
      <c r="K14" s="16">
        <v>2605669</v>
      </c>
      <c r="L14" s="16">
        <v>2605669</v>
      </c>
      <c r="M14" s="16">
        <v>38582</v>
      </c>
      <c r="N14" s="16">
        <v>0</v>
      </c>
      <c r="O14" s="16">
        <v>0</v>
      </c>
      <c r="P14" s="16">
        <v>0</v>
      </c>
    </row>
    <row r="15" spans="1:16" ht="12.75">
      <c r="A15" s="13"/>
      <c r="C15" s="18">
        <f>SUM(C12:C14)</f>
        <v>89542605</v>
      </c>
      <c r="D15" s="18">
        <f aca="true" t="shared" si="0" ref="D15:I15">SUM(D12:D14)</f>
        <v>89702715.86</v>
      </c>
      <c r="E15" s="18">
        <f t="shared" si="0"/>
        <v>95359206</v>
      </c>
      <c r="F15" s="18">
        <f t="shared" si="0"/>
        <v>95209084.73</v>
      </c>
      <c r="G15" s="18">
        <f t="shared" si="0"/>
        <v>99560842</v>
      </c>
      <c r="H15" s="18">
        <f t="shared" si="0"/>
        <v>100230719.55</v>
      </c>
      <c r="I15" s="18">
        <f t="shared" si="0"/>
        <v>98579869</v>
      </c>
      <c r="J15" s="18">
        <f aca="true" t="shared" si="1" ref="J15:P15">SUM(J12:J14)</f>
        <v>100303164</v>
      </c>
      <c r="K15" s="18">
        <f t="shared" si="1"/>
        <v>96568995</v>
      </c>
      <c r="L15" s="18">
        <f t="shared" si="1"/>
        <v>96451338</v>
      </c>
      <c r="M15" s="18">
        <f t="shared" si="1"/>
        <v>94056891</v>
      </c>
      <c r="N15" s="18">
        <f t="shared" si="1"/>
        <v>94724048</v>
      </c>
      <c r="O15" s="18">
        <f t="shared" si="1"/>
        <v>95518025</v>
      </c>
      <c r="P15" s="18">
        <f t="shared" si="1"/>
        <v>95518025</v>
      </c>
    </row>
    <row r="16" spans="1:11" ht="12.75">
      <c r="A16" s="13"/>
      <c r="C16" s="16"/>
      <c r="D16" s="16"/>
      <c r="E16" s="16"/>
      <c r="F16" s="16"/>
      <c r="G16" s="16"/>
      <c r="H16" s="16"/>
      <c r="I16" s="16"/>
      <c r="J16" s="16"/>
      <c r="K16" s="16"/>
    </row>
    <row r="17" spans="1:8" ht="12.75">
      <c r="A17" s="13" t="s">
        <v>43</v>
      </c>
      <c r="C17" s="16"/>
      <c r="D17" s="16"/>
      <c r="E17" s="16"/>
      <c r="F17" s="16"/>
      <c r="G17" s="16"/>
      <c r="H17" s="16"/>
    </row>
    <row r="18" spans="1:16" ht="12.75">
      <c r="A18" s="13" t="s">
        <v>46</v>
      </c>
      <c r="C18" s="16">
        <v>90117611</v>
      </c>
      <c r="D18" s="16">
        <v>88904704.85</v>
      </c>
      <c r="E18" s="16">
        <v>99143518</v>
      </c>
      <c r="F18" s="16">
        <v>98194943.76</v>
      </c>
      <c r="G18" s="16">
        <v>103790121</v>
      </c>
      <c r="H18" s="16">
        <v>102345788.65</v>
      </c>
      <c r="I18" s="16">
        <v>90696073</v>
      </c>
      <c r="J18" s="16">
        <f>86637620.82+0.18</f>
        <v>86637621</v>
      </c>
      <c r="K18" s="16">
        <v>94281543</v>
      </c>
      <c r="L18" s="16">
        <f>89509760-1234048-2605669</f>
        <v>85670043</v>
      </c>
      <c r="M18" s="16">
        <v>98333057</v>
      </c>
      <c r="N18" s="16">
        <v>91701648</v>
      </c>
      <c r="O18" s="16">
        <v>102855173</v>
      </c>
      <c r="P18" s="16">
        <v>102855173</v>
      </c>
    </row>
    <row r="19" spans="1:16" ht="12.75">
      <c r="A19" s="13" t="s">
        <v>47</v>
      </c>
      <c r="C19" s="16"/>
      <c r="D19" s="16"/>
      <c r="E19" s="16"/>
      <c r="F19" s="16"/>
      <c r="G19" s="16"/>
      <c r="H19" s="16"/>
      <c r="I19" s="16">
        <v>8487852</v>
      </c>
      <c r="J19" s="16">
        <f>8219153.89+0.11</f>
        <v>8219154</v>
      </c>
      <c r="K19" s="16">
        <v>1234048</v>
      </c>
      <c r="L19" s="16">
        <v>1234048</v>
      </c>
      <c r="M19" s="16">
        <v>0</v>
      </c>
      <c r="N19" s="16">
        <v>0</v>
      </c>
      <c r="O19" s="16">
        <v>0</v>
      </c>
      <c r="P19" s="16">
        <v>0</v>
      </c>
    </row>
    <row r="20" spans="1:16" ht="12.75">
      <c r="A20" s="13" t="s">
        <v>60</v>
      </c>
      <c r="C20" s="16"/>
      <c r="D20" s="16"/>
      <c r="E20" s="16"/>
      <c r="F20" s="16"/>
      <c r="G20" s="16"/>
      <c r="H20" s="16"/>
      <c r="I20" s="16">
        <v>0</v>
      </c>
      <c r="J20" s="16">
        <v>0</v>
      </c>
      <c r="K20" s="16">
        <v>2605669</v>
      </c>
      <c r="L20" s="16">
        <v>2605669</v>
      </c>
      <c r="M20" s="16">
        <v>38582</v>
      </c>
      <c r="N20" s="16">
        <v>0</v>
      </c>
      <c r="O20" s="16">
        <v>0</v>
      </c>
      <c r="P20" s="16">
        <v>0</v>
      </c>
    </row>
    <row r="21" spans="3:16" ht="12.75">
      <c r="C21" s="18">
        <f aca="true" t="shared" si="2" ref="C21:I21">SUM(C18:C20)</f>
        <v>90117611</v>
      </c>
      <c r="D21" s="18">
        <f t="shared" si="2"/>
        <v>88904704.85</v>
      </c>
      <c r="E21" s="18">
        <f t="shared" si="2"/>
        <v>99143518</v>
      </c>
      <c r="F21" s="18">
        <f t="shared" si="2"/>
        <v>98194943.76</v>
      </c>
      <c r="G21" s="18">
        <f t="shared" si="2"/>
        <v>103790121</v>
      </c>
      <c r="H21" s="18">
        <f t="shared" si="2"/>
        <v>102345788.65</v>
      </c>
      <c r="I21" s="18">
        <f t="shared" si="2"/>
        <v>99183925</v>
      </c>
      <c r="J21" s="18">
        <f aca="true" t="shared" si="3" ref="J21:P21">SUM(J18:J20)</f>
        <v>94856775</v>
      </c>
      <c r="K21" s="18">
        <f t="shared" si="3"/>
        <v>98121260</v>
      </c>
      <c r="L21" s="18">
        <f t="shared" si="3"/>
        <v>89509760</v>
      </c>
      <c r="M21" s="18">
        <f t="shared" si="3"/>
        <v>98371639</v>
      </c>
      <c r="N21" s="18">
        <f t="shared" si="3"/>
        <v>91701648</v>
      </c>
      <c r="O21" s="18">
        <f t="shared" si="3"/>
        <v>102855173</v>
      </c>
      <c r="P21" s="18">
        <f t="shared" si="3"/>
        <v>102855173</v>
      </c>
    </row>
    <row r="22" spans="3:8" ht="12.75">
      <c r="C22" s="16"/>
      <c r="D22" s="16"/>
      <c r="E22" s="16"/>
      <c r="F22" s="16"/>
      <c r="G22" s="16"/>
      <c r="H22" s="16"/>
    </row>
    <row r="23" spans="3:16" ht="12.75">
      <c r="C23" s="16">
        <f aca="true" t="shared" si="4" ref="C23:N23">+C9+C15-C21</f>
        <v>0</v>
      </c>
      <c r="D23" s="17">
        <f t="shared" si="4"/>
        <v>798011.0100000054</v>
      </c>
      <c r="E23" s="17">
        <f t="shared" si="4"/>
        <v>0</v>
      </c>
      <c r="F23" s="17">
        <f t="shared" si="4"/>
        <v>-2985859.030000001</v>
      </c>
      <c r="G23" s="17">
        <f t="shared" si="4"/>
        <v>0</v>
      </c>
      <c r="H23" s="17">
        <f t="shared" si="4"/>
        <v>-2115069.100000009</v>
      </c>
      <c r="I23" s="17">
        <f t="shared" si="4"/>
        <v>0</v>
      </c>
      <c r="J23" s="17">
        <f t="shared" si="4"/>
        <v>4205047</v>
      </c>
      <c r="K23" s="17">
        <f t="shared" si="4"/>
        <v>0</v>
      </c>
      <c r="L23" s="17">
        <f>+L9+L15-L21</f>
        <v>4314748</v>
      </c>
      <c r="M23" s="17">
        <f t="shared" si="4"/>
        <v>0</v>
      </c>
      <c r="N23" s="17">
        <f t="shared" si="4"/>
        <v>7337148</v>
      </c>
      <c r="O23" s="17">
        <f>+O9+O15-O21</f>
        <v>0</v>
      </c>
      <c r="P23" s="17">
        <f>+P9+P15-P21</f>
        <v>0</v>
      </c>
    </row>
    <row r="24" spans="3:8" ht="12.75">
      <c r="C24" s="16"/>
      <c r="D24" s="16"/>
      <c r="E24" s="16"/>
      <c r="F24" s="16"/>
      <c r="G24" s="16"/>
      <c r="H24" s="16"/>
    </row>
    <row r="25" spans="3:8" ht="12.75">
      <c r="C25" s="16"/>
      <c r="D25" s="16"/>
      <c r="E25" s="16"/>
      <c r="F25" s="16"/>
      <c r="G25" s="16"/>
      <c r="H25" s="16"/>
    </row>
    <row r="26" spans="3:8" ht="12.75">
      <c r="C26" s="16"/>
      <c r="D26" s="16"/>
      <c r="E26" s="16"/>
      <c r="F26" s="16"/>
      <c r="G26" s="16"/>
      <c r="H26" s="16"/>
    </row>
    <row r="27" spans="3:4" ht="12.75">
      <c r="C27" t="s">
        <v>53</v>
      </c>
      <c r="D27" t="s">
        <v>52</v>
      </c>
    </row>
    <row r="28" ht="12.75">
      <c r="A28" t="s">
        <v>48</v>
      </c>
    </row>
    <row r="29" spans="1:4" ht="12.75">
      <c r="A29" t="s">
        <v>37</v>
      </c>
      <c r="C29" s="17">
        <f>+C15</f>
        <v>89542605</v>
      </c>
      <c r="D29" s="17">
        <f>+D15</f>
        <v>89702715.86</v>
      </c>
    </row>
    <row r="30" spans="1:4" ht="12.75">
      <c r="A30" t="s">
        <v>41</v>
      </c>
      <c r="C30" s="17">
        <f>+E15</f>
        <v>95359206</v>
      </c>
      <c r="D30" s="17">
        <f>+F15</f>
        <v>95209084.73</v>
      </c>
    </row>
    <row r="31" spans="1:4" ht="12.75">
      <c r="A31" t="s">
        <v>42</v>
      </c>
      <c r="C31" s="17">
        <f>+G15</f>
        <v>99560842</v>
      </c>
      <c r="D31" s="17">
        <f>+H15</f>
        <v>100230719.55</v>
      </c>
    </row>
    <row r="32" spans="1:4" ht="12.75">
      <c r="A32" t="s">
        <v>23</v>
      </c>
      <c r="C32" s="17">
        <f>+I15</f>
        <v>98579869</v>
      </c>
      <c r="D32" s="17">
        <f>+J15</f>
        <v>100303164</v>
      </c>
    </row>
    <row r="33" spans="1:4" ht="12.75">
      <c r="A33" t="s">
        <v>33</v>
      </c>
      <c r="C33" s="17">
        <f>+K15</f>
        <v>96568995</v>
      </c>
      <c r="D33" s="17">
        <f>+L15</f>
        <v>96451338</v>
      </c>
    </row>
    <row r="34" spans="1:4" ht="12.75">
      <c r="A34" t="s">
        <v>57</v>
      </c>
      <c r="C34" s="17">
        <f>+M15</f>
        <v>94056891</v>
      </c>
      <c r="D34" s="17">
        <f>+N15</f>
        <v>94724048</v>
      </c>
    </row>
    <row r="35" spans="1:4" ht="12.75">
      <c r="A35" t="s">
        <v>70</v>
      </c>
      <c r="C35" s="17">
        <f>+O15</f>
        <v>95518025</v>
      </c>
      <c r="D35" s="17">
        <f>+P15</f>
        <v>95518025</v>
      </c>
    </row>
    <row r="37" spans="1:4" ht="12.75">
      <c r="A37" t="s">
        <v>49</v>
      </c>
      <c r="C37" t="s">
        <v>50</v>
      </c>
      <c r="D37" t="s">
        <v>51</v>
      </c>
    </row>
    <row r="38" spans="1:4" ht="12.75">
      <c r="A38" t="s">
        <v>37</v>
      </c>
      <c r="C38" s="17">
        <f>+C21</f>
        <v>90117611</v>
      </c>
      <c r="D38" s="17">
        <f>+D21</f>
        <v>88904704.85</v>
      </c>
    </row>
    <row r="39" spans="1:4" ht="12.75">
      <c r="A39" t="s">
        <v>41</v>
      </c>
      <c r="C39" s="17">
        <f>+E21</f>
        <v>99143518</v>
      </c>
      <c r="D39" s="17">
        <f>+F21</f>
        <v>98194943.76</v>
      </c>
    </row>
    <row r="40" spans="1:4" ht="12.75">
      <c r="A40" t="s">
        <v>42</v>
      </c>
      <c r="C40" s="17">
        <f>+G21</f>
        <v>103790121</v>
      </c>
      <c r="D40" s="17">
        <f>+H21</f>
        <v>102345788.65</v>
      </c>
    </row>
    <row r="41" spans="1:4" ht="12.75">
      <c r="A41" t="s">
        <v>23</v>
      </c>
      <c r="C41" s="17">
        <f>+I21</f>
        <v>99183925</v>
      </c>
      <c r="D41" s="17">
        <f>+J21</f>
        <v>94856775</v>
      </c>
    </row>
    <row r="42" spans="1:4" ht="12.75">
      <c r="A42" t="s">
        <v>33</v>
      </c>
      <c r="C42" s="17">
        <f>+K21</f>
        <v>98121260</v>
      </c>
      <c r="D42" s="17">
        <f>+L21</f>
        <v>89509760</v>
      </c>
    </row>
    <row r="43" spans="1:4" ht="12.75">
      <c r="A43" t="s">
        <v>57</v>
      </c>
      <c r="C43" s="17">
        <f>+M21</f>
        <v>98371639</v>
      </c>
      <c r="D43" s="17">
        <f>+N21</f>
        <v>91701648</v>
      </c>
    </row>
    <row r="44" spans="1:4" ht="12.75">
      <c r="A44" t="s">
        <v>70</v>
      </c>
      <c r="C44" s="17">
        <f>+O21</f>
        <v>102855173</v>
      </c>
      <c r="D44" s="17">
        <f>+P21</f>
        <v>102855173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P43"/>
  <sheetViews>
    <sheetView zoomScalePageLayoutView="0" workbookViewId="0" topLeftCell="F28">
      <selection activeCell="D70" sqref="D70"/>
    </sheetView>
  </sheetViews>
  <sheetFormatPr defaultColWidth="9.140625" defaultRowHeight="12.75"/>
  <cols>
    <col min="3" max="4" width="15.00390625" style="0" bestFit="1" customWidth="1"/>
    <col min="5" max="6" width="14.00390625" style="0" bestFit="1" customWidth="1"/>
    <col min="7" max="8" width="15.00390625" style="0" bestFit="1" customWidth="1"/>
    <col min="9" max="9" width="14.00390625" style="0" bestFit="1" customWidth="1"/>
    <col min="10" max="10" width="15.00390625" style="0" bestFit="1" customWidth="1"/>
    <col min="11" max="12" width="14.00390625" style="0" bestFit="1" customWidth="1"/>
    <col min="13" max="16" width="15.00390625" style="0" bestFit="1" customWidth="1"/>
  </cols>
  <sheetData>
    <row r="4" ht="12.75">
      <c r="A4" s="13" t="s">
        <v>2</v>
      </c>
    </row>
    <row r="5" spans="3:16" ht="12.75">
      <c r="C5" s="13" t="s">
        <v>37</v>
      </c>
      <c r="D5" s="13" t="s">
        <v>37</v>
      </c>
      <c r="E5" s="13" t="s">
        <v>41</v>
      </c>
      <c r="F5" s="13" t="s">
        <v>41</v>
      </c>
      <c r="G5" s="13" t="s">
        <v>42</v>
      </c>
      <c r="H5" s="13" t="s">
        <v>42</v>
      </c>
      <c r="I5" s="13" t="s">
        <v>23</v>
      </c>
      <c r="J5" s="13" t="s">
        <v>23</v>
      </c>
      <c r="K5" s="13" t="s">
        <v>33</v>
      </c>
      <c r="L5" s="13" t="s">
        <v>33</v>
      </c>
      <c r="M5" s="13" t="s">
        <v>57</v>
      </c>
      <c r="N5" s="13" t="s">
        <v>57</v>
      </c>
      <c r="O5" s="13" t="s">
        <v>70</v>
      </c>
      <c r="P5" s="13" t="s">
        <v>70</v>
      </c>
    </row>
    <row r="6" spans="3:16" ht="12.75">
      <c r="C6" s="13" t="s">
        <v>38</v>
      </c>
      <c r="D6" s="13" t="s">
        <v>39</v>
      </c>
      <c r="E6" s="13" t="s">
        <v>38</v>
      </c>
      <c r="F6" s="13" t="s">
        <v>39</v>
      </c>
      <c r="G6" s="13" t="s">
        <v>38</v>
      </c>
      <c r="H6" s="13" t="s">
        <v>39</v>
      </c>
      <c r="I6" s="13" t="s">
        <v>38</v>
      </c>
      <c r="J6" s="13" t="s">
        <v>39</v>
      </c>
      <c r="K6" s="13" t="s">
        <v>38</v>
      </c>
      <c r="L6" s="13" t="s">
        <v>39</v>
      </c>
      <c r="M6" s="13" t="s">
        <v>38</v>
      </c>
      <c r="N6" s="13" t="s">
        <v>39</v>
      </c>
      <c r="O6" s="13" t="s">
        <v>59</v>
      </c>
      <c r="P6" s="13" t="s">
        <v>39</v>
      </c>
    </row>
    <row r="7" spans="3:16" ht="12.75"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 t="s">
        <v>45</v>
      </c>
      <c r="O7" s="15" t="s">
        <v>38</v>
      </c>
      <c r="P7" s="15" t="s">
        <v>45</v>
      </c>
    </row>
    <row r="9" spans="1:16" ht="12.75">
      <c r="A9" s="13" t="s">
        <v>44</v>
      </c>
      <c r="C9" s="17">
        <f>+C18-C12</f>
        <v>575006</v>
      </c>
      <c r="D9" s="16">
        <v>0</v>
      </c>
      <c r="E9" s="17">
        <f>+E18-E12</f>
        <v>3784312</v>
      </c>
      <c r="F9" s="17">
        <v>0</v>
      </c>
      <c r="G9" s="17">
        <f>+G18-G12</f>
        <v>4229279</v>
      </c>
      <c r="H9" s="16">
        <v>0</v>
      </c>
      <c r="I9" s="17">
        <f>+I18-I12</f>
        <v>604056</v>
      </c>
      <c r="J9" s="17">
        <v>-1241342</v>
      </c>
      <c r="K9" s="17">
        <f>+K18-K12</f>
        <v>1552265</v>
      </c>
      <c r="L9" s="16">
        <f>-972865-1653965</f>
        <v>-2626830</v>
      </c>
      <c r="M9" s="16">
        <v>4314748</v>
      </c>
      <c r="N9" s="16">
        <v>4314748</v>
      </c>
      <c r="O9" s="16">
        <v>7337148</v>
      </c>
      <c r="P9" s="16">
        <v>7337148</v>
      </c>
    </row>
    <row r="10" spans="1:11" ht="12.75">
      <c r="A10" s="13"/>
      <c r="C10" s="17"/>
      <c r="E10" s="17"/>
      <c r="G10" s="17"/>
      <c r="I10" s="17"/>
      <c r="K10" s="17"/>
    </row>
    <row r="11" ht="12.75">
      <c r="A11" s="13" t="s">
        <v>40</v>
      </c>
    </row>
    <row r="12" spans="1:16" ht="12.75">
      <c r="A12" s="13" t="s">
        <v>46</v>
      </c>
      <c r="C12" s="16">
        <v>89542605</v>
      </c>
      <c r="D12" s="16">
        <v>89702715.86</v>
      </c>
      <c r="E12" s="16">
        <v>95359206</v>
      </c>
      <c r="F12" s="16">
        <v>95209084.73</v>
      </c>
      <c r="G12" s="16">
        <v>99560842</v>
      </c>
      <c r="H12" s="16">
        <v>100230719.55</v>
      </c>
      <c r="I12" s="16">
        <v>90092017</v>
      </c>
      <c r="J12" s="16">
        <f>92104584</f>
        <v>92104584</v>
      </c>
      <c r="K12" s="16">
        <f>98121260-1234048-2605669-1552265</f>
        <v>92729278</v>
      </c>
      <c r="L12" s="16">
        <v>92611621</v>
      </c>
      <c r="M12" s="16">
        <f>98333057-4314748</f>
        <v>94018309</v>
      </c>
      <c r="N12" s="16">
        <f>99038796-4314748</f>
        <v>94724048</v>
      </c>
      <c r="O12" s="16">
        <f>102855173-7337148</f>
        <v>95518025</v>
      </c>
      <c r="P12" s="16">
        <f>102855173-7337148</f>
        <v>95518025</v>
      </c>
    </row>
    <row r="13" spans="1:16" ht="12.75">
      <c r="A13" s="13" t="s">
        <v>47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8487852</v>
      </c>
      <c r="J13" s="16">
        <f>8200164.18-1584.29+0.11</f>
        <v>8198580</v>
      </c>
      <c r="K13" s="16">
        <v>1234048</v>
      </c>
      <c r="L13" s="16">
        <v>1234048</v>
      </c>
      <c r="M13" s="16">
        <v>0</v>
      </c>
      <c r="N13" s="16">
        <v>0</v>
      </c>
      <c r="O13" s="16">
        <v>0</v>
      </c>
      <c r="P13" s="16">
        <v>0</v>
      </c>
    </row>
    <row r="14" spans="1:16" ht="12.75">
      <c r="A14" s="13" t="s">
        <v>60</v>
      </c>
      <c r="C14" s="16"/>
      <c r="D14" s="16"/>
      <c r="E14" s="16"/>
      <c r="F14" s="16"/>
      <c r="G14" s="16"/>
      <c r="H14" s="16"/>
      <c r="I14" s="16"/>
      <c r="J14" s="16"/>
      <c r="K14" s="16">
        <v>2605669</v>
      </c>
      <c r="L14" s="16">
        <v>2605669</v>
      </c>
      <c r="M14" s="16">
        <v>38582</v>
      </c>
      <c r="N14" s="16">
        <v>0</v>
      </c>
      <c r="O14" s="16">
        <v>0</v>
      </c>
      <c r="P14" s="16">
        <v>0</v>
      </c>
    </row>
    <row r="15" spans="1:16" ht="12.75">
      <c r="A15" s="13"/>
      <c r="C15" s="18">
        <f>SUM(C12:C14)</f>
        <v>89542605</v>
      </c>
      <c r="D15" s="18">
        <f aca="true" t="shared" si="0" ref="D15:K15">SUM(D12:D14)</f>
        <v>89702715.86</v>
      </c>
      <c r="E15" s="18">
        <f t="shared" si="0"/>
        <v>95359206</v>
      </c>
      <c r="F15" s="18">
        <f t="shared" si="0"/>
        <v>95209084.73</v>
      </c>
      <c r="G15" s="18">
        <f t="shared" si="0"/>
        <v>99560842</v>
      </c>
      <c r="H15" s="18">
        <f t="shared" si="0"/>
        <v>100230719.55</v>
      </c>
      <c r="I15" s="18">
        <f t="shared" si="0"/>
        <v>98579869</v>
      </c>
      <c r="J15" s="18">
        <f t="shared" si="0"/>
        <v>100303164</v>
      </c>
      <c r="K15" s="18">
        <f t="shared" si="0"/>
        <v>96568995</v>
      </c>
      <c r="L15" s="18">
        <f>SUM(L12:L14)</f>
        <v>96451338</v>
      </c>
      <c r="M15" s="18">
        <f>SUM(M12:M14)</f>
        <v>94056891</v>
      </c>
      <c r="N15" s="18">
        <f>SUM(N12:N14)</f>
        <v>94724048</v>
      </c>
      <c r="O15" s="18">
        <f>SUM(O12:O14)</f>
        <v>95518025</v>
      </c>
      <c r="P15" s="18">
        <f>SUM(P12:P14)</f>
        <v>95518025</v>
      </c>
    </row>
    <row r="16" spans="1:11" ht="12.75">
      <c r="A16" s="13"/>
      <c r="C16" s="16"/>
      <c r="D16" s="16"/>
      <c r="E16" s="16"/>
      <c r="F16" s="16"/>
      <c r="G16" s="16"/>
      <c r="H16" s="16"/>
      <c r="I16" s="16"/>
      <c r="J16" s="16"/>
      <c r="K16" s="16"/>
    </row>
    <row r="17" spans="1:8" ht="12.75">
      <c r="A17" s="13" t="s">
        <v>43</v>
      </c>
      <c r="C17" s="16"/>
      <c r="D17" s="16"/>
      <c r="E17" s="16"/>
      <c r="F17" s="16"/>
      <c r="G17" s="16"/>
      <c r="H17" s="16"/>
    </row>
    <row r="18" spans="1:16" ht="12.75">
      <c r="A18" s="13" t="s">
        <v>46</v>
      </c>
      <c r="C18" s="16">
        <v>90117611</v>
      </c>
      <c r="D18" s="16">
        <v>88904704.85</v>
      </c>
      <c r="E18" s="16">
        <v>99143518</v>
      </c>
      <c r="F18" s="16">
        <v>98194943.76</v>
      </c>
      <c r="G18" s="16">
        <v>103790121</v>
      </c>
      <c r="H18" s="16">
        <v>102345788.65</v>
      </c>
      <c r="I18" s="16">
        <v>90696073</v>
      </c>
      <c r="J18" s="16">
        <f>86637620.82+0.18</f>
        <v>86637621</v>
      </c>
      <c r="K18" s="16">
        <v>94281543</v>
      </c>
      <c r="L18" s="16">
        <f>89509760-1234048-2605669</f>
        <v>85670043</v>
      </c>
      <c r="M18" s="16">
        <v>98333057</v>
      </c>
      <c r="N18" s="16">
        <v>91701648</v>
      </c>
      <c r="O18" s="16">
        <v>102855173</v>
      </c>
      <c r="P18" s="16">
        <v>102855173</v>
      </c>
    </row>
    <row r="19" spans="1:16" ht="12.75">
      <c r="A19" s="13" t="s">
        <v>47</v>
      </c>
      <c r="C19" s="16"/>
      <c r="D19" s="16"/>
      <c r="E19" s="16"/>
      <c r="F19" s="16"/>
      <c r="G19" s="16"/>
      <c r="H19" s="16"/>
      <c r="I19" s="16">
        <v>8487852</v>
      </c>
      <c r="J19" s="16">
        <f>8219153.89+0.11</f>
        <v>8219154</v>
      </c>
      <c r="K19" s="16">
        <v>1234048</v>
      </c>
      <c r="L19" s="16">
        <v>1234048</v>
      </c>
      <c r="M19" s="16">
        <v>0</v>
      </c>
      <c r="N19" s="16">
        <v>0</v>
      </c>
      <c r="O19" s="16">
        <v>0</v>
      </c>
      <c r="P19" s="16">
        <v>0</v>
      </c>
    </row>
    <row r="20" spans="1:16" ht="12.75">
      <c r="A20" s="13" t="s">
        <v>60</v>
      </c>
      <c r="C20" s="16"/>
      <c r="D20" s="16"/>
      <c r="E20" s="16"/>
      <c r="F20" s="16"/>
      <c r="G20" s="16"/>
      <c r="H20" s="16"/>
      <c r="I20" s="16"/>
      <c r="J20" s="16"/>
      <c r="K20" s="16">
        <v>2605669</v>
      </c>
      <c r="L20" s="16">
        <v>2605669</v>
      </c>
      <c r="M20" s="16">
        <v>38582</v>
      </c>
      <c r="N20" s="16">
        <v>0</v>
      </c>
      <c r="O20" s="16">
        <v>0</v>
      </c>
      <c r="P20" s="16">
        <v>0</v>
      </c>
    </row>
    <row r="21" spans="3:16" ht="12.75">
      <c r="C21" s="18">
        <f>SUM(C18:C20)</f>
        <v>90117611</v>
      </c>
      <c r="D21" s="18">
        <f aca="true" t="shared" si="1" ref="D21:K21">SUM(D18:D20)</f>
        <v>88904704.85</v>
      </c>
      <c r="E21" s="18">
        <f t="shared" si="1"/>
        <v>99143518</v>
      </c>
      <c r="F21" s="18">
        <f t="shared" si="1"/>
        <v>98194943.76</v>
      </c>
      <c r="G21" s="18">
        <f t="shared" si="1"/>
        <v>103790121</v>
      </c>
      <c r="H21" s="18">
        <f t="shared" si="1"/>
        <v>102345788.65</v>
      </c>
      <c r="I21" s="18">
        <f t="shared" si="1"/>
        <v>99183925</v>
      </c>
      <c r="J21" s="18">
        <f t="shared" si="1"/>
        <v>94856775</v>
      </c>
      <c r="K21" s="18">
        <f t="shared" si="1"/>
        <v>98121260</v>
      </c>
      <c r="L21" s="18">
        <f>SUM(L18:L20)</f>
        <v>89509760</v>
      </c>
      <c r="M21" s="18">
        <f>SUM(M18:M20)</f>
        <v>98371639</v>
      </c>
      <c r="N21" s="18">
        <f>SUM(N18:N20)</f>
        <v>91701648</v>
      </c>
      <c r="O21" s="18">
        <f>SUM(O18:O20)</f>
        <v>102855173</v>
      </c>
      <c r="P21" s="18">
        <f>SUM(P18:P20)</f>
        <v>102855173</v>
      </c>
    </row>
    <row r="22" spans="3:8" ht="12.75">
      <c r="C22" s="16"/>
      <c r="D22" s="16"/>
      <c r="E22" s="16"/>
      <c r="F22" s="16"/>
      <c r="G22" s="16"/>
      <c r="H22" s="16"/>
    </row>
    <row r="23" spans="3:16" ht="12.75">
      <c r="C23" s="16">
        <f aca="true" t="shared" si="2" ref="C23:K23">+C9+C15-C21</f>
        <v>0</v>
      </c>
      <c r="D23" s="17">
        <f t="shared" si="2"/>
        <v>798011.0100000054</v>
      </c>
      <c r="E23" s="17">
        <f t="shared" si="2"/>
        <v>0</v>
      </c>
      <c r="F23" s="17">
        <f t="shared" si="2"/>
        <v>-2985859.030000001</v>
      </c>
      <c r="G23" s="17">
        <f t="shared" si="2"/>
        <v>0</v>
      </c>
      <c r="H23" s="17">
        <f t="shared" si="2"/>
        <v>-2115069.100000009</v>
      </c>
      <c r="I23" s="17">
        <f t="shared" si="2"/>
        <v>0</v>
      </c>
      <c r="J23" s="17">
        <f t="shared" si="2"/>
        <v>4205047</v>
      </c>
      <c r="K23" s="17">
        <f t="shared" si="2"/>
        <v>0</v>
      </c>
      <c r="L23" s="17">
        <f>+L9+L15-L21</f>
        <v>4314748</v>
      </c>
      <c r="M23" s="17">
        <f>+M9+M15-M21</f>
        <v>0</v>
      </c>
      <c r="N23" s="17">
        <f>+N9+N15-N21</f>
        <v>7337148</v>
      </c>
      <c r="O23" s="17">
        <f>+O9+O15-O21</f>
        <v>0</v>
      </c>
      <c r="P23" s="17">
        <f>+P9+P15-P21</f>
        <v>0</v>
      </c>
    </row>
    <row r="24" spans="3:8" ht="12.75">
      <c r="C24" s="16"/>
      <c r="D24" s="16"/>
      <c r="E24" s="16"/>
      <c r="F24" s="16"/>
      <c r="G24" s="16"/>
      <c r="H24" s="16"/>
    </row>
    <row r="25" spans="3:8" ht="12.75">
      <c r="C25" s="16"/>
      <c r="D25" s="16"/>
      <c r="E25" s="16"/>
      <c r="F25" s="16"/>
      <c r="G25" s="16"/>
      <c r="H25" s="16"/>
    </row>
    <row r="26" spans="3:8" ht="12.75">
      <c r="C26" s="16"/>
      <c r="D26" s="16"/>
      <c r="E26" s="16"/>
      <c r="F26" s="16"/>
      <c r="G26" s="16"/>
      <c r="H26" s="16"/>
    </row>
    <row r="27" spans="3:4" ht="12.75">
      <c r="C27" t="s">
        <v>53</v>
      </c>
      <c r="D27" t="s">
        <v>52</v>
      </c>
    </row>
    <row r="28" ht="12.75">
      <c r="A28" t="s">
        <v>48</v>
      </c>
    </row>
    <row r="29" spans="1:4" ht="12.75">
      <c r="A29" t="s">
        <v>37</v>
      </c>
      <c r="C29" s="17">
        <f>+C15</f>
        <v>89542605</v>
      </c>
      <c r="D29" s="17">
        <f>+D15</f>
        <v>89702715.86</v>
      </c>
    </row>
    <row r="30" spans="1:4" ht="12.75">
      <c r="A30" t="s">
        <v>41</v>
      </c>
      <c r="C30" s="17">
        <f>+E15</f>
        <v>95359206</v>
      </c>
      <c r="D30" s="17">
        <f>+F15</f>
        <v>95209084.73</v>
      </c>
    </row>
    <row r="31" spans="1:4" ht="12.75">
      <c r="A31" t="s">
        <v>42</v>
      </c>
      <c r="C31" s="17">
        <f>+G15</f>
        <v>99560842</v>
      </c>
      <c r="D31" s="17">
        <f>+H15</f>
        <v>100230719.55</v>
      </c>
    </row>
    <row r="32" spans="1:4" ht="12.75">
      <c r="A32" t="s">
        <v>23</v>
      </c>
      <c r="C32" s="17">
        <f>+I15</f>
        <v>98579869</v>
      </c>
      <c r="D32" s="17">
        <f>+J15</f>
        <v>100303164</v>
      </c>
    </row>
    <row r="33" spans="1:4" ht="12.75">
      <c r="A33" t="s">
        <v>33</v>
      </c>
      <c r="C33" s="17">
        <f>+K15</f>
        <v>96568995</v>
      </c>
      <c r="D33" s="17">
        <f>+L15</f>
        <v>96451338</v>
      </c>
    </row>
    <row r="34" spans="1:4" ht="12.75">
      <c r="A34" s="13" t="s">
        <v>57</v>
      </c>
      <c r="C34" s="17">
        <f>+M15</f>
        <v>94056891</v>
      </c>
      <c r="D34" s="16">
        <f>+N15</f>
        <v>94724048</v>
      </c>
    </row>
    <row r="37" spans="1:4" ht="12.75">
      <c r="A37" t="s">
        <v>49</v>
      </c>
      <c r="C37" t="s">
        <v>50</v>
      </c>
      <c r="D37" t="s">
        <v>51</v>
      </c>
    </row>
    <row r="38" spans="1:4" ht="12.75">
      <c r="A38" t="s">
        <v>37</v>
      </c>
      <c r="C38" s="17">
        <f>+C21</f>
        <v>90117611</v>
      </c>
      <c r="D38" s="17">
        <f>+D21</f>
        <v>88904704.85</v>
      </c>
    </row>
    <row r="39" spans="1:4" ht="12.75">
      <c r="A39" t="s">
        <v>41</v>
      </c>
      <c r="C39" s="17">
        <f>+E21</f>
        <v>99143518</v>
      </c>
      <c r="D39" s="17">
        <f>+F21</f>
        <v>98194943.76</v>
      </c>
    </row>
    <row r="40" spans="1:4" ht="12.75">
      <c r="A40" t="s">
        <v>42</v>
      </c>
      <c r="C40" s="17">
        <f>+G21</f>
        <v>103790121</v>
      </c>
      <c r="D40" s="17">
        <f>+H21</f>
        <v>102345788.65</v>
      </c>
    </row>
    <row r="41" spans="1:4" ht="12.75">
      <c r="A41" t="s">
        <v>23</v>
      </c>
      <c r="C41" s="17">
        <f>+I21</f>
        <v>99183925</v>
      </c>
      <c r="D41" s="17">
        <f>+J21</f>
        <v>94856775</v>
      </c>
    </row>
    <row r="42" spans="1:4" ht="12.75">
      <c r="A42" t="s">
        <v>33</v>
      </c>
      <c r="C42" s="17">
        <f>+K21</f>
        <v>98121260</v>
      </c>
      <c r="D42" s="17">
        <f>+L21</f>
        <v>89509760</v>
      </c>
    </row>
    <row r="43" spans="1:4" ht="12.75">
      <c r="A43" s="13" t="s">
        <v>57</v>
      </c>
      <c r="C43" s="17">
        <f>+M21</f>
        <v>98371639</v>
      </c>
      <c r="D43" s="17">
        <f>+N21</f>
        <v>91701648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24"/>
  <sheetViews>
    <sheetView zoomScalePageLayoutView="0" workbookViewId="0" topLeftCell="E7">
      <selection activeCell="D15" sqref="D15:D17"/>
    </sheetView>
  </sheetViews>
  <sheetFormatPr defaultColWidth="9.140625" defaultRowHeight="12.75"/>
  <cols>
    <col min="3" max="4" width="15.00390625" style="0" bestFit="1" customWidth="1"/>
    <col min="5" max="6" width="14.00390625" style="0" bestFit="1" customWidth="1"/>
    <col min="7" max="8" width="15.00390625" style="0" bestFit="1" customWidth="1"/>
    <col min="9" max="9" width="14.00390625" style="0" bestFit="1" customWidth="1"/>
    <col min="10" max="10" width="15.00390625" style="0" bestFit="1" customWidth="1"/>
    <col min="11" max="11" width="14.00390625" style="0" bestFit="1" customWidth="1"/>
    <col min="12" max="12" width="11.28125" style="0" bestFit="1" customWidth="1"/>
  </cols>
  <sheetData>
    <row r="3" spans="2:12" ht="12.75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3:8" ht="12.75">
      <c r="C4" s="16"/>
      <c r="D4" s="16"/>
      <c r="E4" s="16"/>
      <c r="F4" s="16"/>
      <c r="G4" s="16"/>
      <c r="H4" s="16"/>
    </row>
    <row r="5" spans="3:12" ht="12.75">
      <c r="C5" s="16"/>
      <c r="D5" s="17"/>
      <c r="E5" s="17"/>
      <c r="F5" s="17"/>
      <c r="G5" s="17"/>
      <c r="H5" s="17"/>
      <c r="I5" s="17"/>
      <c r="J5" s="17"/>
      <c r="K5" s="17"/>
      <c r="L5" s="17"/>
    </row>
    <row r="6" spans="3:8" ht="12.75">
      <c r="C6" s="16"/>
      <c r="D6" s="16"/>
      <c r="E6" s="16"/>
      <c r="F6" s="16"/>
      <c r="G6" s="16"/>
      <c r="H6" s="16"/>
    </row>
    <row r="7" spans="3:8" ht="12.75">
      <c r="C7" s="16"/>
      <c r="D7" s="16"/>
      <c r="E7" s="16"/>
      <c r="F7" s="16"/>
      <c r="G7" s="16"/>
      <c r="H7" s="16"/>
    </row>
    <row r="8" spans="3:8" ht="12.75">
      <c r="C8" s="16"/>
      <c r="D8" s="16"/>
      <c r="E8" s="16"/>
      <c r="F8" s="16"/>
      <c r="G8" s="16"/>
      <c r="H8" s="16"/>
    </row>
    <row r="9" spans="3:4" ht="12.75">
      <c r="C9" t="s">
        <v>54</v>
      </c>
      <c r="D9" t="s">
        <v>55</v>
      </c>
    </row>
    <row r="10" ht="12.75">
      <c r="A10" t="s">
        <v>56</v>
      </c>
    </row>
    <row r="11" spans="1:4" ht="12.75">
      <c r="A11" t="s">
        <v>37</v>
      </c>
      <c r="C11" s="17"/>
      <c r="D11" s="17">
        <v>1649.85</v>
      </c>
    </row>
    <row r="12" spans="1:4" ht="12.75">
      <c r="A12" t="s">
        <v>41</v>
      </c>
      <c r="C12" s="17"/>
      <c r="D12" s="17">
        <v>1814.47</v>
      </c>
    </row>
    <row r="13" spans="1:4" ht="12.75">
      <c r="A13" t="s">
        <v>42</v>
      </c>
      <c r="C13" s="17"/>
      <c r="D13" s="17">
        <v>1875.08</v>
      </c>
    </row>
    <row r="14" spans="1:4" ht="12.75">
      <c r="A14" t="s">
        <v>23</v>
      </c>
      <c r="C14" s="17"/>
      <c r="D14" s="17">
        <v>1818.98</v>
      </c>
    </row>
    <row r="15" spans="1:4" ht="12.75">
      <c r="A15" t="s">
        <v>33</v>
      </c>
      <c r="C15" s="17"/>
      <c r="D15" s="17">
        <v>1593.34</v>
      </c>
    </row>
    <row r="16" spans="1:4" ht="12.75">
      <c r="A16" t="s">
        <v>57</v>
      </c>
      <c r="D16" s="17">
        <v>1625.24</v>
      </c>
    </row>
    <row r="17" spans="1:4" ht="12.75">
      <c r="A17" t="s">
        <v>70</v>
      </c>
      <c r="D17" s="17">
        <v>1643.94</v>
      </c>
    </row>
    <row r="20" spans="3:4" ht="12.75">
      <c r="C20" s="17"/>
      <c r="D20" s="17"/>
    </row>
    <row r="21" spans="3:4" ht="12.75">
      <c r="C21" s="17"/>
      <c r="D21" s="17"/>
    </row>
    <row r="22" spans="3:4" ht="12.75">
      <c r="C22" s="17"/>
      <c r="D22" s="17"/>
    </row>
    <row r="23" spans="3:4" ht="12.75">
      <c r="C23" s="17"/>
      <c r="D23" s="17"/>
    </row>
    <row r="24" spans="3:4" ht="12.75">
      <c r="C24" s="17"/>
      <c r="D24" s="17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L28"/>
  <sheetViews>
    <sheetView zoomScalePageLayoutView="0" workbookViewId="0" topLeftCell="E7">
      <selection activeCell="D32" sqref="D32"/>
    </sheetView>
  </sheetViews>
  <sheetFormatPr defaultColWidth="9.140625" defaultRowHeight="12.75"/>
  <cols>
    <col min="1" max="1" width="24.28125" style="0" bestFit="1" customWidth="1"/>
    <col min="3" max="4" width="15.00390625" style="0" bestFit="1" customWidth="1"/>
    <col min="5" max="6" width="14.00390625" style="0" bestFit="1" customWidth="1"/>
    <col min="7" max="8" width="15.00390625" style="0" bestFit="1" customWidth="1"/>
    <col min="9" max="9" width="14.00390625" style="0" bestFit="1" customWidth="1"/>
    <col min="10" max="10" width="15.00390625" style="0" bestFit="1" customWidth="1"/>
    <col min="11" max="11" width="14.00390625" style="0" bestFit="1" customWidth="1"/>
    <col min="12" max="12" width="11.28125" style="0" bestFit="1" customWidth="1"/>
  </cols>
  <sheetData>
    <row r="3" spans="2:12" ht="12.75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3:8" ht="12.75">
      <c r="C4" s="16"/>
      <c r="D4" s="16"/>
      <c r="E4" s="16"/>
      <c r="F4" s="16"/>
      <c r="G4" s="16"/>
      <c r="H4" s="16"/>
    </row>
    <row r="5" spans="3:12" ht="12.75">
      <c r="C5" s="16"/>
      <c r="D5" s="17"/>
      <c r="E5" s="17"/>
      <c r="F5" s="17"/>
      <c r="G5" s="17"/>
      <c r="H5" s="17"/>
      <c r="I5" s="17"/>
      <c r="J5" s="17"/>
      <c r="K5" s="17"/>
      <c r="L5" s="17"/>
    </row>
    <row r="6" spans="3:8" ht="12.75">
      <c r="C6" s="16"/>
      <c r="D6" s="16"/>
      <c r="E6" s="16"/>
      <c r="F6" s="16"/>
      <c r="G6" s="16"/>
      <c r="H6" s="16"/>
    </row>
    <row r="7" spans="3:8" ht="12.75">
      <c r="C7" s="16"/>
      <c r="D7" s="16"/>
      <c r="E7" s="16"/>
      <c r="F7" s="16"/>
      <c r="G7" s="16"/>
      <c r="H7" s="16"/>
    </row>
    <row r="8" spans="3:8" ht="12.75">
      <c r="C8" s="16"/>
      <c r="D8" s="16"/>
      <c r="E8" s="16"/>
      <c r="F8" s="16"/>
      <c r="G8" s="16"/>
      <c r="H8" s="16"/>
    </row>
    <row r="9" spans="3:4" ht="12.75">
      <c r="C9" t="s">
        <v>54</v>
      </c>
      <c r="D9" t="s">
        <v>55</v>
      </c>
    </row>
    <row r="10" ht="12.75">
      <c r="A10" t="s">
        <v>56</v>
      </c>
    </row>
    <row r="11" spans="1:4" ht="12.75">
      <c r="A11" t="s">
        <v>37</v>
      </c>
      <c r="C11" s="17"/>
      <c r="D11" s="17">
        <v>1649.85</v>
      </c>
    </row>
    <row r="12" spans="1:4" ht="12.75">
      <c r="A12" t="s">
        <v>41</v>
      </c>
      <c r="C12" s="17"/>
      <c r="D12" s="17">
        <v>1814.47</v>
      </c>
    </row>
    <row r="13" spans="1:4" ht="12.75">
      <c r="A13" t="s">
        <v>42</v>
      </c>
      <c r="C13" s="17"/>
      <c r="D13" s="17">
        <v>1875.08</v>
      </c>
    </row>
    <row r="14" spans="1:4" ht="12.75">
      <c r="A14" t="s">
        <v>23</v>
      </c>
      <c r="C14" s="17"/>
      <c r="D14" s="17">
        <v>1818.98</v>
      </c>
    </row>
    <row r="15" spans="1:4" ht="12.75">
      <c r="A15" t="s">
        <v>33</v>
      </c>
      <c r="C15" s="17"/>
      <c r="D15" s="17">
        <v>1593.34</v>
      </c>
    </row>
    <row r="16" spans="1:4" ht="12.75">
      <c r="A16" t="s">
        <v>57</v>
      </c>
      <c r="D16" s="17">
        <v>1625.24</v>
      </c>
    </row>
    <row r="17" spans="1:4" ht="12.75">
      <c r="A17" t="s">
        <v>70</v>
      </c>
      <c r="D17" s="17">
        <v>1643.94</v>
      </c>
    </row>
    <row r="20" spans="1:4" ht="12.75">
      <c r="A20" s="13"/>
      <c r="C20" s="21" t="s">
        <v>57</v>
      </c>
      <c r="D20" s="21" t="s">
        <v>70</v>
      </c>
    </row>
    <row r="21" spans="1:4" ht="12.75">
      <c r="A21" s="13" t="s">
        <v>61</v>
      </c>
      <c r="C21" s="21">
        <v>1080.9</v>
      </c>
      <c r="D21" s="17">
        <v>1095.15</v>
      </c>
    </row>
    <row r="22" spans="1:4" ht="12.75">
      <c r="A22" s="13" t="s">
        <v>62</v>
      </c>
      <c r="C22" s="17">
        <v>148.65</v>
      </c>
      <c r="D22" s="17">
        <v>149.6</v>
      </c>
    </row>
    <row r="23" spans="1:4" ht="12.75">
      <c r="A23" s="13" t="s">
        <v>63</v>
      </c>
      <c r="C23" s="17">
        <v>73.09</v>
      </c>
      <c r="D23" s="17">
        <v>74.09</v>
      </c>
    </row>
    <row r="24" spans="1:4" ht="12.75">
      <c r="A24" s="13" t="s">
        <v>64</v>
      </c>
      <c r="C24" s="17">
        <v>3.5</v>
      </c>
      <c r="D24" s="17">
        <v>3.5</v>
      </c>
    </row>
    <row r="25" spans="1:4" ht="12.75">
      <c r="A25" s="13" t="s">
        <v>67</v>
      </c>
      <c r="C25" s="17">
        <v>112</v>
      </c>
      <c r="D25" s="17">
        <v>110</v>
      </c>
    </row>
    <row r="26" spans="1:4" ht="12.75">
      <c r="A26" s="13" t="s">
        <v>65</v>
      </c>
      <c r="C26" s="17">
        <v>40</v>
      </c>
      <c r="D26" s="17">
        <v>39.5</v>
      </c>
    </row>
    <row r="27" spans="1:4" ht="12.75">
      <c r="A27" s="13" t="s">
        <v>66</v>
      </c>
      <c r="C27" s="17">
        <v>167.1</v>
      </c>
      <c r="D27" s="17">
        <v>172.1</v>
      </c>
    </row>
    <row r="28" spans="1:4" ht="12.75">
      <c r="A28" s="13" t="s">
        <v>68</v>
      </c>
      <c r="C28" s="17">
        <f>SUM(C21:C27)</f>
        <v>1625.24</v>
      </c>
      <c r="D28" s="17">
        <f>SUM(D21:D27)</f>
        <v>1643.9399999999998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ssuggs</dc:creator>
  <cp:keywords/>
  <dc:description/>
  <cp:lastModifiedBy> </cp:lastModifiedBy>
  <cp:lastPrinted>2012-05-21T14:21:08Z</cp:lastPrinted>
  <dcterms:created xsi:type="dcterms:W3CDTF">2009-05-28T16:01:51Z</dcterms:created>
  <dcterms:modified xsi:type="dcterms:W3CDTF">2012-05-21T14:21:12Z</dcterms:modified>
  <cp:category/>
  <cp:version/>
  <cp:contentType/>
  <cp:contentStatus/>
</cp:coreProperties>
</file>