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gacpatron\Desktop\RFP 20-21-57 SERVICES &amp; PRODUCTS\"/>
    </mc:Choice>
  </mc:AlternateContent>
  <xr:revisionPtr revIDLastSave="0" documentId="8_{5B952F0F-4606-42BD-8871-401E9A582D7B}" xr6:coauthVersionLast="36" xr6:coauthVersionMax="36" xr10:uidLastSave="{00000000-0000-0000-0000-000000000000}"/>
  <bookViews>
    <workbookView xWindow="0" yWindow="0" windowWidth="28800" windowHeight="12225" firstSheet="2" activeTab="6" xr2:uid="{00000000-000D-0000-FFFF-FFFF00000000}"/>
  </bookViews>
  <sheets>
    <sheet name="Ruckus Wireless District Wide" sheetId="1" r:id="rId1"/>
    <sheet name="Cabling District Wide " sheetId="6" r:id="rId2"/>
    <sheet name="Network Electronics" sheetId="7" r:id="rId3"/>
    <sheet name="Ruckus WAN 100 Controller" sheetId="5" r:id="rId4"/>
    <sheet name="Ruckus ICX Switch Solution" sheetId="8" r:id="rId5"/>
    <sheet name="APC UPS Solution" sheetId="12" r:id="rId6"/>
    <sheet name="Plan B Network RFP Subtotal " sheetId="11" r:id="rId7"/>
  </sheets>
  <externalReferences>
    <externalReference r:id="rId8"/>
    <externalReference r:id="rId9"/>
  </externalReferences>
  <definedNames>
    <definedName name="Price">'Ruckus Wireless District Wide'!$B$8</definedName>
    <definedName name="Price_Points">'[1]RFP Score Sheet'!$E$3</definedName>
    <definedName name="Total_Price">'Ruckus Wireless District Wide'!$B$3:$Z$3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1" l="1"/>
  <c r="D15" i="11"/>
  <c r="C15" i="11"/>
  <c r="L20" i="12"/>
  <c r="K20" i="12"/>
  <c r="E16" i="12"/>
  <c r="C16" i="12"/>
  <c r="B16" i="12"/>
  <c r="E12" i="12"/>
  <c r="C12" i="12"/>
  <c r="C20" i="12" s="1"/>
  <c r="B12" i="12"/>
  <c r="M8" i="12"/>
  <c r="M21" i="12" s="1"/>
  <c r="M25" i="12" s="1"/>
  <c r="M27" i="12" s="1"/>
  <c r="L8" i="12"/>
  <c r="L21" i="12" s="1"/>
  <c r="K8" i="12"/>
  <c r="K21" i="12" s="1"/>
  <c r="K25" i="12" s="1"/>
  <c r="K27" i="12" s="1"/>
  <c r="J8" i="12"/>
  <c r="J11" i="12" s="1"/>
  <c r="E8" i="12"/>
  <c r="E20" i="12" s="1"/>
  <c r="D8" i="12"/>
  <c r="C8" i="12"/>
  <c r="B8" i="12"/>
  <c r="B20" i="12" s="1"/>
  <c r="B17" i="12" l="1"/>
  <c r="B13" i="12"/>
  <c r="B9" i="12"/>
  <c r="B14" i="12"/>
  <c r="B18" i="12"/>
  <c r="K11" i="12"/>
  <c r="J9" i="12"/>
  <c r="L11" i="12"/>
  <c r="D12" i="12"/>
  <c r="D16" i="12"/>
  <c r="J21" i="12"/>
  <c r="J25" i="12" s="1"/>
  <c r="J27" i="12" s="1"/>
  <c r="L9" i="12"/>
  <c r="L25" i="12" s="1"/>
  <c r="L27" i="12" s="1"/>
  <c r="M11" i="12"/>
  <c r="B10" i="12"/>
  <c r="B21" i="12" s="1"/>
  <c r="B28" i="12" s="1"/>
  <c r="C17" i="12" l="1"/>
  <c r="C18" i="12" s="1"/>
  <c r="C9" i="12"/>
  <c r="C10" i="12" s="1"/>
  <c r="C21" i="12" s="1"/>
  <c r="C28" i="12" s="1"/>
  <c r="C13" i="12"/>
  <c r="C14" i="12" s="1"/>
  <c r="E9" i="12"/>
  <c r="E10" i="12" s="1"/>
  <c r="E17" i="12"/>
  <c r="E18" i="12" s="1"/>
  <c r="E13" i="12"/>
  <c r="E14" i="12" s="1"/>
  <c r="D20" i="12"/>
  <c r="D9" i="12"/>
  <c r="D10" i="12" s="1"/>
  <c r="D17" i="12"/>
  <c r="D18" i="12" s="1"/>
  <c r="D13" i="12"/>
  <c r="D14" i="12" s="1"/>
  <c r="D21" i="12" l="1"/>
  <c r="D28" i="12" s="1"/>
  <c r="E21" i="12"/>
  <c r="E28" i="12" s="1"/>
  <c r="B15" i="11" l="1"/>
  <c r="E15" i="11" l="1"/>
  <c r="C10" i="1"/>
  <c r="D12" i="8"/>
  <c r="C12" i="8"/>
  <c r="D12" i="5"/>
  <c r="C12" i="5"/>
  <c r="D8" i="5"/>
  <c r="D12" i="7"/>
  <c r="C12" i="7"/>
  <c r="K25" i="8"/>
  <c r="J25" i="8"/>
  <c r="J27" i="8" s="1"/>
  <c r="D16" i="8"/>
  <c r="D18" i="8" s="1"/>
  <c r="C16" i="8"/>
  <c r="C18" i="8" s="1"/>
  <c r="C14" i="8"/>
  <c r="J11" i="8"/>
  <c r="K11" i="8"/>
  <c r="D8" i="8"/>
  <c r="D10" i="8" s="1"/>
  <c r="C8" i="8"/>
  <c r="C20" i="8" s="1"/>
  <c r="K25" i="5"/>
  <c r="J25" i="5"/>
  <c r="J27" i="5" s="1"/>
  <c r="D16" i="5"/>
  <c r="D18" i="5" s="1"/>
  <c r="C16" i="5"/>
  <c r="C18" i="5" s="1"/>
  <c r="D20" i="5"/>
  <c r="C14" i="5"/>
  <c r="J11" i="5"/>
  <c r="D10" i="5"/>
  <c r="K11" i="5"/>
  <c r="C8" i="5"/>
  <c r="C20" i="5" s="1"/>
  <c r="K25" i="7"/>
  <c r="J25" i="7"/>
  <c r="J27" i="7" s="1"/>
  <c r="D16" i="7"/>
  <c r="D18" i="7" s="1"/>
  <c r="C16" i="7"/>
  <c r="C18" i="7" s="1"/>
  <c r="D14" i="7"/>
  <c r="J11" i="7"/>
  <c r="C10" i="7"/>
  <c r="K11" i="7"/>
  <c r="D8" i="7"/>
  <c r="D20" i="7" s="1"/>
  <c r="C8" i="7"/>
  <c r="C20" i="7" s="1"/>
  <c r="D12" i="1"/>
  <c r="C12" i="1"/>
  <c r="C8" i="1"/>
  <c r="D8" i="1"/>
  <c r="D10" i="1"/>
  <c r="C14" i="1"/>
  <c r="D14" i="1"/>
  <c r="C16" i="1"/>
  <c r="D16" i="1"/>
  <c r="C18" i="1"/>
  <c r="D18" i="1"/>
  <c r="C20" i="1"/>
  <c r="D20" i="1"/>
  <c r="D20" i="8" l="1"/>
  <c r="K27" i="7"/>
  <c r="K27" i="8"/>
  <c r="D14" i="8"/>
  <c r="D21" i="8" s="1"/>
  <c r="D28" i="8" s="1"/>
  <c r="C10" i="8"/>
  <c r="C21" i="8" s="1"/>
  <c r="C28" i="8" s="1"/>
  <c r="K27" i="5"/>
  <c r="D14" i="5"/>
  <c r="D21" i="5" s="1"/>
  <c r="D28" i="5" s="1"/>
  <c r="C10" i="5"/>
  <c r="C21" i="5" s="1"/>
  <c r="C28" i="5" s="1"/>
  <c r="C14" i="7"/>
  <c r="C21" i="7" s="1"/>
  <c r="C28" i="7" s="1"/>
  <c r="D10" i="7"/>
  <c r="D21" i="7" s="1"/>
  <c r="D28" i="7" s="1"/>
  <c r="D21" i="1"/>
  <c r="D28" i="1" s="1"/>
  <c r="C21" i="1"/>
  <c r="C28" i="1" s="1"/>
  <c r="D16" i="6"/>
  <c r="C16" i="6"/>
  <c r="C12" i="6"/>
  <c r="D12" i="6"/>
  <c r="C8" i="6"/>
  <c r="C20" i="6" s="1"/>
  <c r="D8" i="6"/>
  <c r="K25" i="6"/>
  <c r="K27" i="6" s="1"/>
  <c r="J25" i="6"/>
  <c r="J27" i="6" s="1"/>
  <c r="C18" i="6"/>
  <c r="D18" i="6"/>
  <c r="D14" i="6"/>
  <c r="C14" i="6"/>
  <c r="J11" i="6"/>
  <c r="K11" i="6"/>
  <c r="D20" i="6"/>
  <c r="C10" i="6" l="1"/>
  <c r="C21" i="6" s="1"/>
  <c r="C28" i="6" s="1"/>
  <c r="D10" i="6"/>
  <c r="D21" i="6" s="1"/>
  <c r="D28" i="6" s="1"/>
  <c r="K25" i="1" l="1"/>
  <c r="K27" i="1" l="1"/>
  <c r="J25" i="1" l="1"/>
  <c r="J27" i="1" l="1"/>
  <c r="K11" i="1" l="1"/>
  <c r="J11" i="1"/>
</calcChain>
</file>

<file path=xl/sharedStrings.xml><?xml version="1.0" encoding="utf-8"?>
<sst xmlns="http://schemas.openxmlformats.org/spreadsheetml/2006/main" count="357" uniqueCount="68">
  <si>
    <t>DISTRICT</t>
  </si>
  <si>
    <t>Project</t>
  </si>
  <si>
    <t>RFP#</t>
  </si>
  <si>
    <t>Date</t>
  </si>
  <si>
    <t>Weighting</t>
  </si>
  <si>
    <t>Price</t>
  </si>
  <si>
    <t>Interview</t>
  </si>
  <si>
    <t>Technical</t>
  </si>
  <si>
    <t>Offerors</t>
  </si>
  <si>
    <t>Rater #1</t>
  </si>
  <si>
    <t>Technical Proposal</t>
  </si>
  <si>
    <t>Subtotal</t>
  </si>
  <si>
    <t>Rater #2</t>
  </si>
  <si>
    <t>Rater #3</t>
  </si>
  <si>
    <t>Interviews</t>
  </si>
  <si>
    <t xml:space="preserve">Subtotal </t>
  </si>
  <si>
    <t>Total Tech, Price &amp; Int</t>
  </si>
  <si>
    <t xml:space="preserve">Final Rank </t>
  </si>
  <si>
    <t>Gadsden Independent School District</t>
  </si>
  <si>
    <t>Total for Tech Prop</t>
  </si>
  <si>
    <t>Tot for Tech &amp; Price</t>
  </si>
  <si>
    <t>Price Info</t>
  </si>
  <si>
    <t>Low Price</t>
  </si>
  <si>
    <t>Points</t>
  </si>
  <si>
    <t>Points for price is figured by dividing the low price by the</t>
  </si>
  <si>
    <t>contractor's price and multiplying by 50. So the lowest price</t>
  </si>
  <si>
    <t>Contractor's Price</t>
  </si>
  <si>
    <t xml:space="preserve">receives 50 pts and so on. </t>
  </si>
  <si>
    <t>Total</t>
  </si>
  <si>
    <t>Total with GRT</t>
  </si>
  <si>
    <t>Base Bid 1</t>
  </si>
  <si>
    <t>RFP for E-Rate Services and Products</t>
  </si>
  <si>
    <t>Plan B Networks</t>
  </si>
  <si>
    <t>GRT of 8.725%</t>
  </si>
  <si>
    <t>NO BID</t>
  </si>
  <si>
    <t>Red Gear</t>
  </si>
  <si>
    <t>Netsync</t>
  </si>
  <si>
    <t>20-21-57</t>
  </si>
  <si>
    <t xml:space="preserve">Cabling District Wide </t>
  </si>
  <si>
    <t>Ruckus Wireless District Wide</t>
  </si>
  <si>
    <t>Network Electronics</t>
  </si>
  <si>
    <t>Ruckus Smartzone 100 Controller</t>
  </si>
  <si>
    <t>Ruckus Brocade ICX Switch Solution</t>
  </si>
  <si>
    <t>APC UPS Solution - Option 1</t>
  </si>
  <si>
    <t>Minuteman UPS Solution Option 2</t>
  </si>
  <si>
    <t xml:space="preserve">   *Plan B Networks</t>
  </si>
  <si>
    <t>**Red Gear</t>
  </si>
  <si>
    <t>*Network Hourly Rate $85.00/442</t>
  </si>
  <si>
    <t>**Hourly Rate $85.00/2100</t>
  </si>
  <si>
    <t>*Hourly Rate $65.00</t>
  </si>
  <si>
    <t>**Hourly Rate $85.00</t>
  </si>
  <si>
    <t>*Hourly Rate $85.00</t>
  </si>
  <si>
    <t>*Hourly Rate $850.00</t>
  </si>
  <si>
    <t>**Hourly Rate $185.00/30</t>
  </si>
  <si>
    <t>*Labor $36,750.00</t>
  </si>
  <si>
    <t>**Hourly Rate $185.00/70</t>
  </si>
  <si>
    <t>*Hourly Rate $170.00/150</t>
  </si>
  <si>
    <t>**Hourly Rate $125.00/150</t>
  </si>
  <si>
    <t>*Plan B Networks</t>
  </si>
  <si>
    <t>Cabling District Wide</t>
  </si>
  <si>
    <t>Project :  RFP for E-Rate Services and Products</t>
  </si>
  <si>
    <t>DISTRICT:   Gadsden Independent School District</t>
  </si>
  <si>
    <t xml:space="preserve">Red Gear Opt.2 </t>
  </si>
  <si>
    <t>Plan B Networks (APC)</t>
  </si>
  <si>
    <t>Plan B (Minute Man)</t>
  </si>
  <si>
    <t>*Plan B Networks (APC)</t>
  </si>
  <si>
    <t xml:space="preserve">Plan B Networks Opt.1) </t>
  </si>
  <si>
    <t>APC UPS Solution - Option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</si>
</sst>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1" xfId="0" applyFont="1" applyBorder="1"/>
    <xf numFmtId="0" fontId="3" fillId="0" borderId="0" xfId="0" applyFont="1"/>
    <xf numFmtId="44" fontId="0" fillId="0" borderId="0" xfId="0" applyNumberFormat="1"/>
    <xf numFmtId="2" fontId="0" fillId="0" borderId="1" xfId="0" applyNumberFormat="1" applyFill="1" applyBorder="1"/>
    <xf numFmtId="2" fontId="2" fillId="0" borderId="1" xfId="0" applyNumberFormat="1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0" fillId="0" borderId="0" xfId="0" applyFill="1"/>
    <xf numFmtId="165" fontId="0" fillId="0" borderId="0" xfId="0" applyNumberForma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165" fontId="0" fillId="0" borderId="0" xfId="0" applyNumberFormat="1" applyBorder="1"/>
    <xf numFmtId="0" fontId="3" fillId="0" borderId="5" xfId="0" applyFont="1" applyBorder="1"/>
    <xf numFmtId="0" fontId="3" fillId="0" borderId="0" xfId="0" applyFont="1" applyBorder="1"/>
    <xf numFmtId="165" fontId="3" fillId="0" borderId="0" xfId="0" applyNumberFormat="1" applyFont="1" applyBorder="1"/>
    <xf numFmtId="4" fontId="0" fillId="0" borderId="8" xfId="0" applyNumberFormat="1" applyBorder="1"/>
    <xf numFmtId="0" fontId="1" fillId="0" borderId="10" xfId="0" applyFont="1" applyBorder="1" applyAlignment="1">
      <alignment horizontal="right"/>
    </xf>
    <xf numFmtId="164" fontId="0" fillId="0" borderId="11" xfId="0" applyNumberFormat="1" applyBorder="1"/>
    <xf numFmtId="0" fontId="0" fillId="0" borderId="11" xfId="0" applyBorder="1"/>
    <xf numFmtId="0" fontId="1" fillId="0" borderId="10" xfId="0" applyFont="1" applyBorder="1"/>
    <xf numFmtId="165" fontId="0" fillId="0" borderId="8" xfId="0" applyNumberFormat="1" applyBorder="1"/>
    <xf numFmtId="0" fontId="3" fillId="0" borderId="7" xfId="0" applyFont="1" applyFill="1" applyBorder="1"/>
    <xf numFmtId="0" fontId="1" fillId="0" borderId="3" xfId="0" applyFont="1" applyBorder="1" applyAlignment="1">
      <alignment horizontal="right"/>
    </xf>
    <xf numFmtId="165" fontId="3" fillId="0" borderId="0" xfId="0" applyNumberFormat="1" applyFont="1" applyFill="1" applyBorder="1"/>
    <xf numFmtId="165" fontId="0" fillId="0" borderId="0" xfId="0" applyNumberFormat="1" applyFill="1" applyBorder="1"/>
    <xf numFmtId="0" fontId="3" fillId="0" borderId="5" xfId="0" applyFont="1" applyFill="1" applyBorder="1"/>
    <xf numFmtId="165" fontId="1" fillId="0" borderId="8" xfId="0" applyNumberFormat="1" applyFont="1" applyBorder="1"/>
    <xf numFmtId="165" fontId="0" fillId="0" borderId="8" xfId="0" applyNumberFormat="1" applyFill="1" applyBorder="1"/>
    <xf numFmtId="165" fontId="1" fillId="0" borderId="8" xfId="0" applyNumberFormat="1" applyFont="1" applyFill="1" applyBorder="1"/>
    <xf numFmtId="43" fontId="0" fillId="0" borderId="0" xfId="1" applyFont="1"/>
    <xf numFmtId="0" fontId="1" fillId="0" borderId="0" xfId="0" applyFont="1" applyAlignment="1"/>
    <xf numFmtId="0" fontId="1" fillId="0" borderId="10" xfId="0" applyFont="1" applyFill="1" applyBorder="1" applyAlignment="1"/>
    <xf numFmtId="2" fontId="0" fillId="0" borderId="10" xfId="0" applyNumberFormat="1" applyFill="1" applyBorder="1" applyAlignment="1"/>
    <xf numFmtId="2" fontId="2" fillId="0" borderId="10" xfId="0" applyNumberFormat="1" applyFont="1" applyFill="1" applyBorder="1" applyAlignment="1"/>
    <xf numFmtId="0" fontId="2" fillId="0" borderId="10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0" xfId="0" applyNumberFormat="1"/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44" fontId="0" fillId="0" borderId="0" xfId="2" applyFont="1"/>
    <xf numFmtId="44" fontId="0" fillId="0" borderId="0" xfId="2" applyFont="1" applyBorder="1"/>
    <xf numFmtId="44" fontId="0" fillId="0" borderId="0" xfId="2" applyFont="1" applyFill="1" applyBorder="1"/>
    <xf numFmtId="44" fontId="0" fillId="2" borderId="0" xfId="2" applyFont="1" applyFill="1" applyBorder="1"/>
    <xf numFmtId="44" fontId="0" fillId="0" borderId="12" xfId="2" applyFont="1" applyBorder="1" applyAlignment="1">
      <alignment horizontal="right"/>
    </xf>
    <xf numFmtId="44" fontId="0" fillId="0" borderId="12" xfId="2" applyFont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2" fontId="0" fillId="2" borderId="10" xfId="0" applyNumberFormat="1" applyFill="1" applyBorder="1" applyAlignment="1"/>
    <xf numFmtId="2" fontId="2" fillId="2" borderId="10" xfId="0" applyNumberFormat="1" applyFont="1" applyFill="1" applyBorder="1" applyAlignment="1"/>
    <xf numFmtId="2" fontId="2" fillId="2" borderId="1" xfId="0" applyNumberFormat="1" applyFont="1" applyFill="1" applyBorder="1"/>
    <xf numFmtId="0" fontId="1" fillId="2" borderId="1" xfId="0" applyFont="1" applyFill="1" applyBorder="1"/>
    <xf numFmtId="0" fontId="2" fillId="2" borderId="10" xfId="0" applyFont="1" applyFill="1" applyBorder="1" applyAlignment="1"/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0" fillId="0" borderId="0" xfId="0" applyNumberFormat="1" applyBorder="1"/>
    <xf numFmtId="0" fontId="1" fillId="0" borderId="3" xfId="0" applyFont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3" fontId="0" fillId="0" borderId="0" xfId="1" applyFont="1" applyBorder="1"/>
    <xf numFmtId="44" fontId="0" fillId="0" borderId="12" xfId="2" applyFont="1" applyFill="1" applyBorder="1"/>
    <xf numFmtId="0" fontId="0" fillId="0" borderId="0" xfId="0" applyFill="1" applyAlignment="1">
      <alignment wrapText="1"/>
    </xf>
    <xf numFmtId="44" fontId="0" fillId="2" borderId="12" xfId="2" applyFont="1" applyFill="1" applyBorder="1"/>
    <xf numFmtId="0" fontId="1" fillId="2" borderId="3" xfId="0" applyFont="1" applyFill="1" applyBorder="1" applyAlignment="1">
      <alignment wrapText="1"/>
    </xf>
    <xf numFmtId="0" fontId="0" fillId="2" borderId="0" xfId="0" applyFill="1" applyBorder="1"/>
    <xf numFmtId="165" fontId="0" fillId="2" borderId="8" xfId="0" applyNumberFormat="1" applyFill="1" applyBorder="1"/>
    <xf numFmtId="165" fontId="0" fillId="2" borderId="0" xfId="0" applyNumberFormat="1" applyFill="1" applyBorder="1"/>
    <xf numFmtId="165" fontId="3" fillId="2" borderId="0" xfId="0" applyNumberFormat="1" applyFont="1" applyFill="1" applyBorder="1"/>
    <xf numFmtId="4" fontId="0" fillId="2" borderId="8" xfId="0" applyNumberFormat="1" applyFill="1" applyBorder="1"/>
    <xf numFmtId="165" fontId="1" fillId="2" borderId="8" xfId="0" applyNumberFormat="1" applyFont="1" applyFill="1" applyBorder="1"/>
    <xf numFmtId="0" fontId="1" fillId="2" borderId="3" xfId="0" applyFont="1" applyFill="1" applyBorder="1"/>
    <xf numFmtId="0" fontId="0" fillId="2" borderId="0" xfId="0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allegos/Documents/Temporary%20information/RFP%20for%20STHS%20Science%20Labs,%206-11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cpatron/Downloads/RFP%2020-21-57%20E-Rate%20Services%20and%20Products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Score Sheet"/>
      <sheetName val="RFP Price"/>
      <sheetName val="Bid Evaluation"/>
      <sheetName val="Bid Tab"/>
      <sheetName val="RFP Score Sheet (Sample)"/>
      <sheetName val="RFP Price (Sample)"/>
      <sheetName val="Bid Evaluation (Sample)"/>
      <sheetName val="Bid Tab (Sample)"/>
    </sheetNames>
    <sheetDataSet>
      <sheetData sheetId="0">
        <row r="3">
          <cell r="E3">
            <v>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ckus Wireless District Wide"/>
      <sheetName val="Cabling District Wide "/>
      <sheetName val="Network Electronics"/>
      <sheetName val="Ruckus WAN 100 Controller"/>
      <sheetName val="Ruckus ICX Switch Solution"/>
      <sheetName val="UPS Solution Option 1"/>
      <sheetName val="E-Rate Central Cost Compare"/>
      <sheetName val="Minuteman UPS Solution Option 2"/>
      <sheetName val="Subtotal 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H18">
            <v>130828.5</v>
          </cell>
        </row>
        <row r="20">
          <cell r="H20">
            <v>112500</v>
          </cell>
        </row>
        <row r="21">
          <cell r="H21">
            <v>108600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workbookViewId="0"/>
  </sheetViews>
  <sheetFormatPr defaultRowHeight="15" x14ac:dyDescent="0.25"/>
  <cols>
    <col min="1" max="1" width="23" bestFit="1" customWidth="1"/>
    <col min="2" max="4" width="10.140625" customWidth="1"/>
    <col min="5" max="5" width="1" customWidth="1"/>
    <col min="9" max="9" width="5.28515625" customWidth="1"/>
    <col min="10" max="10" width="18" customWidth="1"/>
    <col min="11" max="11" width="15.5703125" customWidth="1"/>
    <col min="13" max="13" width="10.5703125" bestFit="1" customWidth="1"/>
    <col min="14" max="14" width="11.5703125" bestFit="1" customWidth="1"/>
  </cols>
  <sheetData>
    <row r="1" spans="1:11" x14ac:dyDescent="0.25">
      <c r="A1" s="2" t="s">
        <v>0</v>
      </c>
      <c r="B1" s="2" t="s">
        <v>18</v>
      </c>
      <c r="C1" s="2"/>
      <c r="D1" s="2"/>
      <c r="E1" s="2"/>
      <c r="F1" s="2"/>
      <c r="J1" s="34" t="s">
        <v>3</v>
      </c>
      <c r="K1" s="35">
        <v>44264</v>
      </c>
    </row>
    <row r="2" spans="1:11" x14ac:dyDescent="0.25">
      <c r="A2" s="2" t="s">
        <v>1</v>
      </c>
      <c r="B2" s="2" t="s">
        <v>31</v>
      </c>
      <c r="C2" s="2"/>
      <c r="D2" s="2"/>
      <c r="E2" s="2"/>
      <c r="F2" s="2"/>
      <c r="G2" s="34" t="s">
        <v>2</v>
      </c>
      <c r="H2" s="36" t="s">
        <v>37</v>
      </c>
      <c r="J2" s="40"/>
      <c r="K2" s="27"/>
    </row>
    <row r="3" spans="1:11" x14ac:dyDescent="0.25">
      <c r="A3" s="2"/>
      <c r="B3" s="71" t="s">
        <v>39</v>
      </c>
      <c r="C3" s="71"/>
      <c r="D3" s="71"/>
      <c r="H3" s="2"/>
      <c r="J3" s="2"/>
      <c r="K3" s="1"/>
    </row>
    <row r="4" spans="1:11" x14ac:dyDescent="0.25">
      <c r="A4" s="2" t="s">
        <v>4</v>
      </c>
      <c r="B4" s="37" t="s">
        <v>7</v>
      </c>
      <c r="C4" s="36">
        <v>50</v>
      </c>
      <c r="D4" s="21"/>
      <c r="G4" s="37" t="s">
        <v>5</v>
      </c>
      <c r="H4" s="36">
        <v>50</v>
      </c>
      <c r="J4" s="37" t="s">
        <v>6</v>
      </c>
      <c r="K4" s="36"/>
    </row>
    <row r="6" spans="1:11" ht="30" x14ac:dyDescent="0.25">
      <c r="A6" s="4" t="s">
        <v>8</v>
      </c>
      <c r="B6" s="13" t="s">
        <v>36</v>
      </c>
      <c r="C6" s="64" t="s">
        <v>32</v>
      </c>
      <c r="D6" s="49" t="s">
        <v>35</v>
      </c>
      <c r="F6" s="26"/>
      <c r="G6" s="27"/>
      <c r="H6" s="27"/>
      <c r="I6" s="27"/>
      <c r="J6" s="88" t="s">
        <v>58</v>
      </c>
      <c r="K6" s="28" t="s">
        <v>46</v>
      </c>
    </row>
    <row r="7" spans="1:11" x14ac:dyDescent="0.25">
      <c r="A7" s="4" t="s">
        <v>9</v>
      </c>
      <c r="B7" s="5"/>
      <c r="C7" s="65"/>
      <c r="D7" s="5"/>
      <c r="F7" s="20" t="s">
        <v>21</v>
      </c>
      <c r="G7" s="21"/>
      <c r="H7" s="21"/>
      <c r="I7" s="21"/>
      <c r="J7" s="82"/>
      <c r="K7" s="21"/>
    </row>
    <row r="8" spans="1:11" x14ac:dyDescent="0.25">
      <c r="A8" s="5" t="s">
        <v>10</v>
      </c>
      <c r="B8" s="10"/>
      <c r="C8" s="66">
        <f>7+9+7+6+10</f>
        <v>39</v>
      </c>
      <c r="D8" s="50">
        <f>3+7+5+7+5</f>
        <v>27</v>
      </c>
      <c r="F8" s="20" t="s">
        <v>22</v>
      </c>
      <c r="G8" s="21"/>
      <c r="H8" s="21"/>
      <c r="I8" s="29"/>
      <c r="J8" s="83">
        <v>38742.239999999998</v>
      </c>
      <c r="K8" s="38">
        <v>38742.239999999998</v>
      </c>
    </row>
    <row r="9" spans="1:11" x14ac:dyDescent="0.25">
      <c r="A9" s="6" t="s">
        <v>5</v>
      </c>
      <c r="B9" s="10"/>
      <c r="C9" s="66">
        <v>50</v>
      </c>
      <c r="D9" s="50"/>
      <c r="F9" s="20" t="s">
        <v>26</v>
      </c>
      <c r="G9" s="21"/>
      <c r="H9" s="21"/>
      <c r="I9" s="29"/>
      <c r="J9" s="84">
        <v>38742.239999999998</v>
      </c>
      <c r="K9" s="29">
        <v>0</v>
      </c>
    </row>
    <row r="10" spans="1:11" s="8" customFormat="1" ht="15.75" x14ac:dyDescent="0.25">
      <c r="A10" s="7" t="s">
        <v>11</v>
      </c>
      <c r="B10" s="11"/>
      <c r="C10" s="67">
        <f t="shared" ref="C10:D10" si="0">SUM(C8,C9)</f>
        <v>89</v>
      </c>
      <c r="D10" s="51">
        <f t="shared" si="0"/>
        <v>27</v>
      </c>
      <c r="F10" s="30"/>
      <c r="G10" s="31"/>
      <c r="H10" s="31"/>
      <c r="I10" s="32"/>
      <c r="J10" s="85"/>
      <c r="K10" s="32"/>
    </row>
    <row r="11" spans="1:11" x14ac:dyDescent="0.25">
      <c r="A11" s="4" t="s">
        <v>12</v>
      </c>
      <c r="B11" s="12"/>
      <c r="C11" s="65"/>
      <c r="D11" s="12"/>
      <c r="F11" s="23" t="s">
        <v>23</v>
      </c>
      <c r="G11" s="24"/>
      <c r="H11" s="24"/>
      <c r="I11" s="33"/>
      <c r="J11" s="86">
        <f>SUM(J8/J9*50)</f>
        <v>50</v>
      </c>
      <c r="K11" s="33" t="e">
        <f>SUM(K8/K9*50)</f>
        <v>#DIV/0!</v>
      </c>
    </row>
    <row r="12" spans="1:11" x14ac:dyDescent="0.25">
      <c r="A12" s="5" t="s">
        <v>10</v>
      </c>
      <c r="B12" s="10"/>
      <c r="C12" s="66">
        <f>5+8+5+8</f>
        <v>26</v>
      </c>
      <c r="D12" s="50">
        <f>6+7+7+8</f>
        <v>28</v>
      </c>
      <c r="I12" s="16"/>
      <c r="J12" s="16"/>
      <c r="K12" s="16"/>
    </row>
    <row r="13" spans="1:11" x14ac:dyDescent="0.25">
      <c r="A13" s="6" t="s">
        <v>5</v>
      </c>
      <c r="B13" s="10"/>
      <c r="C13" s="66">
        <v>50</v>
      </c>
      <c r="D13" s="50"/>
    </row>
    <row r="14" spans="1:11" s="8" customFormat="1" ht="15.75" x14ac:dyDescent="0.25">
      <c r="A14" s="7" t="s">
        <v>11</v>
      </c>
      <c r="B14" s="11"/>
      <c r="C14" s="67">
        <f t="shared" ref="C14" si="1">SUM(C12,C13)</f>
        <v>76</v>
      </c>
      <c r="D14" s="51">
        <f t="shared" ref="D14" si="2">SUM(D12,D13)</f>
        <v>28</v>
      </c>
      <c r="F14" s="17" t="s">
        <v>24</v>
      </c>
      <c r="G14" s="18"/>
      <c r="H14" s="18"/>
      <c r="I14" s="18"/>
      <c r="J14" s="18"/>
      <c r="K14" s="19"/>
    </row>
    <row r="15" spans="1:11" x14ac:dyDescent="0.25">
      <c r="A15" s="4" t="s">
        <v>13</v>
      </c>
      <c r="B15" s="10"/>
      <c r="C15" s="65"/>
      <c r="D15" s="12"/>
      <c r="F15" s="20" t="s">
        <v>25</v>
      </c>
      <c r="G15" s="21"/>
      <c r="H15" s="21"/>
      <c r="I15" s="21"/>
      <c r="J15" s="21"/>
      <c r="K15" s="22"/>
    </row>
    <row r="16" spans="1:11" x14ac:dyDescent="0.25">
      <c r="A16" s="5" t="s">
        <v>10</v>
      </c>
      <c r="B16" s="10"/>
      <c r="C16" s="66">
        <f>10+10+9+7+10</f>
        <v>46</v>
      </c>
      <c r="D16" s="50">
        <f>5+6+6+7+7</f>
        <v>31</v>
      </c>
      <c r="F16" s="23" t="s">
        <v>27</v>
      </c>
      <c r="G16" s="24"/>
      <c r="H16" s="24"/>
      <c r="I16" s="24"/>
      <c r="J16" s="24"/>
      <c r="K16" s="25"/>
    </row>
    <row r="17" spans="1:13" x14ac:dyDescent="0.25">
      <c r="A17" s="6" t="s">
        <v>5</v>
      </c>
      <c r="B17" s="10"/>
      <c r="C17" s="66">
        <v>50</v>
      </c>
      <c r="D17" s="50"/>
    </row>
    <row r="18" spans="1:13" s="8" customFormat="1" ht="15.75" x14ac:dyDescent="0.25">
      <c r="A18" s="7" t="s">
        <v>11</v>
      </c>
      <c r="B18" s="11"/>
      <c r="C18" s="67">
        <f t="shared" ref="C18" si="3">SUM(C16,C17)</f>
        <v>96</v>
      </c>
      <c r="D18" s="51">
        <f t="shared" ref="D18" si="4">SUM(D16,D17)</f>
        <v>31</v>
      </c>
    </row>
    <row r="19" spans="1:13" s="8" customFormat="1" ht="15.75" x14ac:dyDescent="0.25">
      <c r="A19" s="7"/>
      <c r="B19" s="11"/>
      <c r="C19" s="68"/>
      <c r="D19" s="11"/>
    </row>
    <row r="20" spans="1:13" s="8" customFormat="1" ht="15.75" x14ac:dyDescent="0.25">
      <c r="A20" s="7" t="s">
        <v>19</v>
      </c>
      <c r="B20" s="11"/>
      <c r="C20" s="67">
        <f>SUM(C8,C12,C16)</f>
        <v>111</v>
      </c>
      <c r="D20" s="51">
        <f>SUM(D8,D12,D16)</f>
        <v>86</v>
      </c>
      <c r="F20" s="17"/>
      <c r="G20" s="18"/>
      <c r="H20" s="18"/>
      <c r="I20" s="18"/>
      <c r="J20" s="88" t="s">
        <v>45</v>
      </c>
      <c r="K20" s="28" t="s">
        <v>46</v>
      </c>
      <c r="L20" s="31"/>
      <c r="M20" s="31"/>
    </row>
    <row r="21" spans="1:13" s="8" customFormat="1" ht="15.75" x14ac:dyDescent="0.25">
      <c r="A21" s="7" t="s">
        <v>20</v>
      </c>
      <c r="B21" s="11"/>
      <c r="C21" s="67">
        <f>SUM(C10,C14,C18)</f>
        <v>261</v>
      </c>
      <c r="D21" s="51">
        <f>SUM(D10,D14,D18)</f>
        <v>86</v>
      </c>
      <c r="F21" s="30" t="s">
        <v>30</v>
      </c>
      <c r="G21" s="31"/>
      <c r="H21" s="31"/>
      <c r="I21" s="31"/>
      <c r="J21" s="85">
        <v>38742.239999999998</v>
      </c>
      <c r="K21" s="41"/>
      <c r="L21" s="31"/>
      <c r="M21" s="31"/>
    </row>
    <row r="22" spans="1:13" s="8" customFormat="1" ht="15.75" x14ac:dyDescent="0.25">
      <c r="A22" s="4" t="s">
        <v>14</v>
      </c>
      <c r="B22" s="12"/>
      <c r="C22" s="65"/>
      <c r="D22" s="12"/>
      <c r="F22" s="72" t="s">
        <v>47</v>
      </c>
      <c r="G22" s="73"/>
      <c r="H22" s="73"/>
      <c r="I22" s="73"/>
      <c r="J22" s="85"/>
      <c r="K22" s="41"/>
      <c r="L22" s="31"/>
      <c r="M22" s="31"/>
    </row>
    <row r="23" spans="1:13" s="8" customFormat="1" ht="15.75" x14ac:dyDescent="0.25">
      <c r="A23" s="4" t="s">
        <v>9</v>
      </c>
      <c r="B23" s="12"/>
      <c r="C23" s="65"/>
      <c r="D23" s="12"/>
      <c r="F23" s="72" t="s">
        <v>48</v>
      </c>
      <c r="G23" s="73"/>
      <c r="H23" s="73"/>
      <c r="I23" s="73"/>
      <c r="J23" s="85"/>
      <c r="K23" s="41"/>
      <c r="L23" s="31"/>
      <c r="M23" s="31"/>
    </row>
    <row r="24" spans="1:13" x14ac:dyDescent="0.25">
      <c r="A24" s="4" t="s">
        <v>12</v>
      </c>
      <c r="B24" s="12"/>
      <c r="C24" s="65"/>
      <c r="D24" s="12"/>
      <c r="F24" s="20"/>
      <c r="G24" s="21"/>
      <c r="H24" s="21"/>
      <c r="I24" s="21"/>
      <c r="J24" s="84"/>
      <c r="K24" s="42"/>
      <c r="L24" s="21"/>
      <c r="M24" s="21"/>
    </row>
    <row r="25" spans="1:13" x14ac:dyDescent="0.25">
      <c r="A25" s="4" t="s">
        <v>13</v>
      </c>
      <c r="B25" s="12"/>
      <c r="C25" s="65"/>
      <c r="D25" s="12"/>
      <c r="F25" s="23" t="s">
        <v>28</v>
      </c>
      <c r="G25" s="24"/>
      <c r="H25" s="24"/>
      <c r="I25" s="24"/>
      <c r="J25" s="83">
        <f>SUM(J21:J24)</f>
        <v>38742.239999999998</v>
      </c>
      <c r="K25" s="45">
        <f>SUM(K21:K24)</f>
        <v>0</v>
      </c>
      <c r="L25" s="21"/>
      <c r="M25" s="21"/>
    </row>
    <row r="26" spans="1:13" ht="15.75" x14ac:dyDescent="0.25">
      <c r="A26" s="4" t="s">
        <v>15</v>
      </c>
      <c r="B26" s="13"/>
      <c r="C26" s="69"/>
      <c r="D26" s="13"/>
      <c r="F26" s="43" t="s">
        <v>33</v>
      </c>
      <c r="G26" s="21"/>
      <c r="H26" s="21"/>
      <c r="I26" s="21"/>
      <c r="J26" s="84"/>
      <c r="K26" s="29"/>
      <c r="L26" s="21"/>
      <c r="M26" s="21"/>
    </row>
    <row r="27" spans="1:13" ht="15.75" x14ac:dyDescent="0.25">
      <c r="A27" s="5"/>
      <c r="B27" s="12"/>
      <c r="C27" s="65"/>
      <c r="D27" s="12"/>
      <c r="F27" s="39" t="s">
        <v>29</v>
      </c>
      <c r="G27" s="24"/>
      <c r="H27" s="24"/>
      <c r="I27" s="24"/>
      <c r="J27" s="87">
        <f>SUM(J25+J26)</f>
        <v>38742.239999999998</v>
      </c>
      <c r="K27" s="44">
        <f>SUM(K25+K26)</f>
        <v>0</v>
      </c>
      <c r="L27" s="21"/>
      <c r="M27" s="21"/>
    </row>
    <row r="28" spans="1:13" ht="15.75" x14ac:dyDescent="0.25">
      <c r="A28" s="7" t="s">
        <v>16</v>
      </c>
      <c r="B28" s="11"/>
      <c r="C28" s="67">
        <f>SUM(C21,C26)</f>
        <v>261</v>
      </c>
      <c r="D28" s="51">
        <f>SUM(D21,D26)</f>
        <v>86</v>
      </c>
      <c r="F28" s="8"/>
      <c r="G28" s="8"/>
      <c r="H28" s="8"/>
      <c r="I28" s="8"/>
      <c r="J28" s="8"/>
      <c r="K28" s="8"/>
      <c r="L28" s="21"/>
      <c r="M28" s="21"/>
    </row>
    <row r="29" spans="1:13" ht="15.75" x14ac:dyDescent="0.25">
      <c r="A29" s="7" t="s">
        <v>17</v>
      </c>
      <c r="B29" s="14"/>
      <c r="C29" s="70">
        <v>1</v>
      </c>
      <c r="D29" s="52">
        <v>2</v>
      </c>
      <c r="F29" s="8"/>
      <c r="G29" s="8"/>
      <c r="H29" s="8"/>
      <c r="I29" s="8"/>
      <c r="L29" s="21"/>
      <c r="M29" s="21"/>
    </row>
    <row r="30" spans="1:13" x14ac:dyDescent="0.25">
      <c r="F30" s="15"/>
      <c r="G30" s="15"/>
      <c r="H30" s="15"/>
      <c r="J30" s="47"/>
      <c r="K30" s="47"/>
    </row>
    <row r="31" spans="1:13" s="8" customFormat="1" ht="15.75" x14ac:dyDescent="0.25">
      <c r="F31"/>
      <c r="G31"/>
      <c r="H31"/>
      <c r="I31"/>
      <c r="J31" s="47"/>
      <c r="K31" s="47"/>
    </row>
    <row r="32" spans="1:13" s="8" customFormat="1" ht="15.75" x14ac:dyDescent="0.25">
      <c r="A32"/>
      <c r="B32" s="15"/>
      <c r="C32" s="15"/>
      <c r="D32" s="15"/>
      <c r="F32"/>
      <c r="G32"/>
      <c r="H32"/>
      <c r="I32"/>
      <c r="J32" s="47"/>
      <c r="K32" s="47"/>
    </row>
    <row r="33" spans="2:8" x14ac:dyDescent="0.25">
      <c r="E33" s="15"/>
    </row>
    <row r="34" spans="2:8" x14ac:dyDescent="0.25">
      <c r="F34" s="9"/>
      <c r="G34" s="9"/>
      <c r="H34" s="9"/>
    </row>
    <row r="35" spans="2:8" x14ac:dyDescent="0.25">
      <c r="F35" s="9"/>
      <c r="G35" s="9"/>
    </row>
    <row r="36" spans="2:8" x14ac:dyDescent="0.25">
      <c r="B36" s="9"/>
      <c r="C36" s="9"/>
      <c r="D36" s="9"/>
      <c r="F36" s="9"/>
      <c r="G36" s="9"/>
      <c r="H36" s="9"/>
    </row>
    <row r="37" spans="2:8" x14ac:dyDescent="0.25">
      <c r="B37" s="9"/>
      <c r="C37" s="9"/>
      <c r="D37" s="9"/>
      <c r="E37" s="9"/>
      <c r="F37" s="3"/>
      <c r="G37" s="3"/>
      <c r="H37" s="3"/>
    </row>
    <row r="38" spans="2:8" x14ac:dyDescent="0.25">
      <c r="B38" s="9"/>
      <c r="C38" s="9"/>
      <c r="D38" s="9"/>
      <c r="E38" s="9"/>
    </row>
    <row r="39" spans="2:8" x14ac:dyDescent="0.25">
      <c r="B39" s="3"/>
      <c r="C39" s="3"/>
      <c r="D39" s="3"/>
      <c r="E39" s="9"/>
    </row>
    <row r="40" spans="2:8" x14ac:dyDescent="0.25">
      <c r="E40" s="3"/>
    </row>
  </sheetData>
  <mergeCells count="3">
    <mergeCell ref="B3:D3"/>
    <mergeCell ref="F22:I22"/>
    <mergeCell ref="F23:I2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2BAB3-F6B1-4861-9601-C86489454AD4}">
  <dimension ref="A1:M29"/>
  <sheetViews>
    <sheetView workbookViewId="0"/>
  </sheetViews>
  <sheetFormatPr defaultRowHeight="15" x14ac:dyDescent="0.25"/>
  <cols>
    <col min="1" max="1" width="17.140625" customWidth="1"/>
    <col min="3" max="3" width="10.7109375" customWidth="1"/>
    <col min="4" max="4" width="10.85546875" customWidth="1"/>
    <col min="5" max="5" width="5.140625" customWidth="1"/>
    <col min="10" max="10" width="17.7109375" customWidth="1"/>
    <col min="11" max="11" width="14.85546875" customWidth="1"/>
  </cols>
  <sheetData>
    <row r="1" spans="1:11" x14ac:dyDescent="0.25">
      <c r="A1" s="2" t="s">
        <v>0</v>
      </c>
      <c r="B1" s="2" t="s">
        <v>18</v>
      </c>
      <c r="C1" s="2"/>
      <c r="D1" s="2"/>
      <c r="E1" s="2"/>
      <c r="F1" s="2"/>
      <c r="J1" s="34" t="s">
        <v>3</v>
      </c>
      <c r="K1" s="35">
        <v>44264</v>
      </c>
    </row>
    <row r="2" spans="1:11" x14ac:dyDescent="0.25">
      <c r="A2" s="2" t="s">
        <v>1</v>
      </c>
      <c r="B2" s="2" t="s">
        <v>31</v>
      </c>
      <c r="C2" s="2"/>
      <c r="D2" s="2"/>
      <c r="E2" s="2"/>
      <c r="F2" s="2"/>
      <c r="G2" s="34" t="s">
        <v>2</v>
      </c>
      <c r="H2" s="36" t="s">
        <v>37</v>
      </c>
      <c r="J2" s="40"/>
      <c r="K2" s="27"/>
    </row>
    <row r="3" spans="1:11" x14ac:dyDescent="0.25">
      <c r="A3" s="2"/>
      <c r="B3" s="71" t="s">
        <v>38</v>
      </c>
      <c r="C3" s="71"/>
      <c r="D3" s="71"/>
      <c r="H3" s="2"/>
      <c r="J3" s="2"/>
      <c r="K3" s="1"/>
    </row>
    <row r="4" spans="1:11" x14ac:dyDescent="0.25">
      <c r="A4" s="2" t="s">
        <v>4</v>
      </c>
      <c r="B4" s="37" t="s">
        <v>7</v>
      </c>
      <c r="C4" s="36">
        <v>50</v>
      </c>
      <c r="D4" s="21"/>
      <c r="G4" s="37" t="s">
        <v>5</v>
      </c>
      <c r="H4" s="36">
        <v>50</v>
      </c>
      <c r="J4" s="37" t="s">
        <v>6</v>
      </c>
      <c r="K4" s="36">
        <v>0</v>
      </c>
    </row>
    <row r="6" spans="1:11" ht="30" x14ac:dyDescent="0.25">
      <c r="A6" s="4" t="s">
        <v>8</v>
      </c>
      <c r="B6" s="13" t="s">
        <v>36</v>
      </c>
      <c r="C6" s="64" t="s">
        <v>32</v>
      </c>
      <c r="D6" s="49" t="s">
        <v>35</v>
      </c>
      <c r="F6" s="26"/>
      <c r="G6" s="27"/>
      <c r="H6" s="27"/>
      <c r="I6" s="28" t="s">
        <v>36</v>
      </c>
      <c r="J6" s="88" t="s">
        <v>58</v>
      </c>
      <c r="K6" s="28" t="s">
        <v>46</v>
      </c>
    </row>
    <row r="7" spans="1:11" x14ac:dyDescent="0.25">
      <c r="A7" s="4" t="s">
        <v>9</v>
      </c>
      <c r="B7" s="5"/>
      <c r="C7" s="65"/>
      <c r="D7" s="5"/>
      <c r="F7" s="20" t="s">
        <v>21</v>
      </c>
      <c r="G7" s="21"/>
      <c r="H7" s="21"/>
      <c r="I7" s="21"/>
      <c r="J7" s="82"/>
      <c r="K7" s="21"/>
    </row>
    <row r="8" spans="1:11" x14ac:dyDescent="0.25">
      <c r="A8" s="5" t="s">
        <v>10</v>
      </c>
      <c r="B8" s="10"/>
      <c r="C8" s="66">
        <f>7+9+7+6+10</f>
        <v>39</v>
      </c>
      <c r="D8" s="50">
        <f>3+7+5+7+5</f>
        <v>27</v>
      </c>
      <c r="F8" s="20" t="s">
        <v>22</v>
      </c>
      <c r="G8" s="21"/>
      <c r="H8" s="21"/>
      <c r="I8" s="29" t="s">
        <v>34</v>
      </c>
      <c r="J8" s="83">
        <v>89750</v>
      </c>
      <c r="K8" s="38">
        <v>89750</v>
      </c>
    </row>
    <row r="9" spans="1:11" x14ac:dyDescent="0.25">
      <c r="A9" s="6" t="s">
        <v>5</v>
      </c>
      <c r="B9" s="10"/>
      <c r="C9" s="66">
        <v>50</v>
      </c>
      <c r="D9" s="50"/>
      <c r="F9" s="20" t="s">
        <v>26</v>
      </c>
      <c r="G9" s="21"/>
      <c r="H9" s="21"/>
      <c r="I9" s="29"/>
      <c r="J9" s="84">
        <v>89750</v>
      </c>
      <c r="K9" s="29"/>
    </row>
    <row r="10" spans="1:11" ht="15.75" x14ac:dyDescent="0.25">
      <c r="A10" s="7" t="s">
        <v>11</v>
      </c>
      <c r="B10" s="11"/>
      <c r="C10" s="67">
        <f t="shared" ref="C10:D10" si="0">SUM(C8,C9)</f>
        <v>89</v>
      </c>
      <c r="D10" s="51">
        <f t="shared" si="0"/>
        <v>27</v>
      </c>
      <c r="E10" s="8"/>
      <c r="F10" s="30"/>
      <c r="G10" s="31"/>
      <c r="H10" s="31"/>
      <c r="I10" s="32"/>
      <c r="J10" s="85"/>
      <c r="K10" s="32"/>
    </row>
    <row r="11" spans="1:11" x14ac:dyDescent="0.25">
      <c r="A11" s="4" t="s">
        <v>12</v>
      </c>
      <c r="B11" s="12"/>
      <c r="C11" s="65"/>
      <c r="D11" s="12"/>
      <c r="F11" s="23" t="s">
        <v>23</v>
      </c>
      <c r="G11" s="24"/>
      <c r="H11" s="24"/>
      <c r="I11" s="33"/>
      <c r="J11" s="86">
        <f>SUM(J8/J9*50)</f>
        <v>50</v>
      </c>
      <c r="K11" s="33" t="e">
        <f>SUM(K8/K9*50)</f>
        <v>#DIV/0!</v>
      </c>
    </row>
    <row r="12" spans="1:11" x14ac:dyDescent="0.25">
      <c r="A12" s="5" t="s">
        <v>10</v>
      </c>
      <c r="B12" s="10"/>
      <c r="C12" s="66">
        <f>9+9+9+9</f>
        <v>36</v>
      </c>
      <c r="D12" s="50">
        <f>5+5+5+8</f>
        <v>23</v>
      </c>
      <c r="I12" s="16"/>
      <c r="J12" s="16"/>
      <c r="K12" s="16"/>
    </row>
    <row r="13" spans="1:11" x14ac:dyDescent="0.25">
      <c r="A13" s="6" t="s">
        <v>5</v>
      </c>
      <c r="B13" s="10"/>
      <c r="C13" s="66">
        <v>50</v>
      </c>
      <c r="D13" s="50"/>
    </row>
    <row r="14" spans="1:11" ht="15.75" x14ac:dyDescent="0.25">
      <c r="A14" s="7" t="s">
        <v>11</v>
      </c>
      <c r="B14" s="11"/>
      <c r="C14" s="67">
        <f t="shared" ref="C14:D14" si="1">SUM(C12,C13)</f>
        <v>86</v>
      </c>
      <c r="D14" s="51">
        <f t="shared" si="1"/>
        <v>23</v>
      </c>
      <c r="E14" s="8"/>
      <c r="F14" s="17" t="s">
        <v>24</v>
      </c>
      <c r="G14" s="18"/>
      <c r="H14" s="18"/>
      <c r="I14" s="18"/>
      <c r="J14" s="18"/>
      <c r="K14" s="19"/>
    </row>
    <row r="15" spans="1:11" x14ac:dyDescent="0.25">
      <c r="A15" s="4" t="s">
        <v>13</v>
      </c>
      <c r="B15" s="10"/>
      <c r="C15" s="65"/>
      <c r="D15" s="12"/>
      <c r="F15" s="20" t="s">
        <v>25</v>
      </c>
      <c r="G15" s="21"/>
      <c r="H15" s="21"/>
      <c r="I15" s="21"/>
      <c r="J15" s="21"/>
      <c r="K15" s="22"/>
    </row>
    <row r="16" spans="1:11" x14ac:dyDescent="0.25">
      <c r="A16" s="5" t="s">
        <v>10</v>
      </c>
      <c r="B16" s="10"/>
      <c r="C16" s="66">
        <f>10+10+9+7+10</f>
        <v>46</v>
      </c>
      <c r="D16" s="50">
        <f>5+6+6+7+7</f>
        <v>31</v>
      </c>
      <c r="F16" s="23" t="s">
        <v>27</v>
      </c>
      <c r="G16" s="24"/>
      <c r="H16" s="24"/>
      <c r="I16" s="24"/>
      <c r="J16" s="24"/>
      <c r="K16" s="25"/>
    </row>
    <row r="17" spans="1:13" x14ac:dyDescent="0.25">
      <c r="A17" s="6" t="s">
        <v>5</v>
      </c>
      <c r="B17" s="10"/>
      <c r="C17" s="66">
        <v>50</v>
      </c>
      <c r="D17" s="50"/>
    </row>
    <row r="18" spans="1:13" ht="15.75" x14ac:dyDescent="0.25">
      <c r="A18" s="7" t="s">
        <v>11</v>
      </c>
      <c r="B18" s="11"/>
      <c r="C18" s="67">
        <f t="shared" ref="C18:D18" si="2">SUM(C16,C17)</f>
        <v>96</v>
      </c>
      <c r="D18" s="51">
        <f t="shared" si="2"/>
        <v>31</v>
      </c>
      <c r="E18" s="8"/>
      <c r="F18" s="8"/>
      <c r="G18" s="8"/>
      <c r="H18" s="8"/>
      <c r="I18" s="8"/>
      <c r="J18" s="8"/>
      <c r="K18" s="8"/>
    </row>
    <row r="19" spans="1:13" ht="15.75" x14ac:dyDescent="0.25">
      <c r="A19" s="7"/>
      <c r="B19" s="11"/>
      <c r="C19" s="68"/>
      <c r="D19" s="11"/>
      <c r="E19" s="8"/>
      <c r="F19" s="8"/>
      <c r="G19" s="8"/>
      <c r="H19" s="8"/>
      <c r="I19" s="8"/>
      <c r="J19" s="8"/>
      <c r="K19" s="8"/>
    </row>
    <row r="20" spans="1:13" ht="15.75" x14ac:dyDescent="0.25">
      <c r="A20" s="7" t="s">
        <v>19</v>
      </c>
      <c r="B20" s="11"/>
      <c r="C20" s="67">
        <f>SUM(C8,C12,C16)</f>
        <v>121</v>
      </c>
      <c r="D20" s="51">
        <f>SUM(D8,D12,D16)</f>
        <v>81</v>
      </c>
      <c r="E20" s="8"/>
      <c r="F20" s="17"/>
      <c r="G20" s="18"/>
      <c r="H20" s="18"/>
      <c r="I20" s="18"/>
      <c r="J20" s="88" t="s">
        <v>58</v>
      </c>
      <c r="K20" s="28" t="s">
        <v>46</v>
      </c>
    </row>
    <row r="21" spans="1:13" ht="15.75" x14ac:dyDescent="0.25">
      <c r="A21" s="7" t="s">
        <v>20</v>
      </c>
      <c r="B21" s="11"/>
      <c r="C21" s="67">
        <f>SUM(C10,C14,C18)</f>
        <v>271</v>
      </c>
      <c r="D21" s="51">
        <f>SUM(D10,D14,D18)</f>
        <v>81</v>
      </c>
      <c r="E21" s="8"/>
      <c r="F21" s="30" t="s">
        <v>30</v>
      </c>
      <c r="G21" s="31"/>
      <c r="H21" s="31"/>
      <c r="I21" s="31"/>
      <c r="J21" s="85">
        <v>89750</v>
      </c>
      <c r="K21" s="41"/>
    </row>
    <row r="22" spans="1:13" ht="15.75" x14ac:dyDescent="0.25">
      <c r="A22" s="4" t="s">
        <v>14</v>
      </c>
      <c r="B22" s="12"/>
      <c r="C22" s="65"/>
      <c r="D22" s="12"/>
      <c r="E22" s="8"/>
      <c r="F22" s="72" t="s">
        <v>49</v>
      </c>
      <c r="G22" s="73"/>
      <c r="H22" s="73"/>
      <c r="I22" s="31"/>
      <c r="J22" s="85"/>
      <c r="K22" s="41"/>
      <c r="L22" s="21"/>
      <c r="M22" s="21"/>
    </row>
    <row r="23" spans="1:13" ht="15.75" x14ac:dyDescent="0.25">
      <c r="A23" s="4" t="s">
        <v>9</v>
      </c>
      <c r="B23" s="12"/>
      <c r="C23" s="65"/>
      <c r="D23" s="12"/>
      <c r="E23" s="8"/>
      <c r="F23" s="72" t="s">
        <v>50</v>
      </c>
      <c r="G23" s="73"/>
      <c r="H23" s="73"/>
      <c r="I23" s="31"/>
      <c r="J23" s="85"/>
      <c r="K23" s="41"/>
      <c r="L23" s="21"/>
      <c r="M23" s="21"/>
    </row>
    <row r="24" spans="1:13" x14ac:dyDescent="0.25">
      <c r="A24" s="4" t="s">
        <v>12</v>
      </c>
      <c r="B24" s="12"/>
      <c r="C24" s="65"/>
      <c r="D24" s="12"/>
      <c r="F24" s="20"/>
      <c r="G24" s="21"/>
      <c r="H24" s="21"/>
      <c r="I24" s="21"/>
      <c r="J24" s="84"/>
      <c r="K24" s="42"/>
      <c r="L24" s="21"/>
      <c r="M24" s="21"/>
    </row>
    <row r="25" spans="1:13" x14ac:dyDescent="0.25">
      <c r="A25" s="4" t="s">
        <v>13</v>
      </c>
      <c r="B25" s="12"/>
      <c r="C25" s="65"/>
      <c r="D25" s="12"/>
      <c r="F25" s="23" t="s">
        <v>28</v>
      </c>
      <c r="G25" s="24"/>
      <c r="H25" s="24"/>
      <c r="I25" s="24"/>
      <c r="J25" s="83">
        <f>SUM(J21:J24)</f>
        <v>89750</v>
      </c>
      <c r="K25" s="45">
        <f>SUM(K21:K24)</f>
        <v>0</v>
      </c>
      <c r="L25" s="21"/>
      <c r="M25" s="21"/>
    </row>
    <row r="26" spans="1:13" ht="15.75" x14ac:dyDescent="0.25">
      <c r="A26" s="4" t="s">
        <v>15</v>
      </c>
      <c r="B26" s="13"/>
      <c r="C26" s="69"/>
      <c r="D26" s="13"/>
      <c r="F26" s="43" t="s">
        <v>33</v>
      </c>
      <c r="G26" s="21"/>
      <c r="H26" s="21"/>
      <c r="I26" s="21"/>
      <c r="J26" s="84">
        <v>0</v>
      </c>
      <c r="K26" s="29">
        <v>0</v>
      </c>
      <c r="L26" s="21"/>
      <c r="M26" s="21"/>
    </row>
    <row r="27" spans="1:13" ht="15.75" x14ac:dyDescent="0.25">
      <c r="A27" s="5"/>
      <c r="B27" s="12"/>
      <c r="C27" s="65"/>
      <c r="D27" s="12"/>
      <c r="F27" s="39" t="s">
        <v>29</v>
      </c>
      <c r="G27" s="24"/>
      <c r="H27" s="24"/>
      <c r="I27" s="24"/>
      <c r="J27" s="87">
        <f>SUM(J25+J26)</f>
        <v>89750</v>
      </c>
      <c r="K27" s="44">
        <f>SUM(K25+K26)</f>
        <v>0</v>
      </c>
    </row>
    <row r="28" spans="1:13" ht="15.75" x14ac:dyDescent="0.25">
      <c r="A28" s="7" t="s">
        <v>16</v>
      </c>
      <c r="B28" s="11"/>
      <c r="C28" s="67">
        <f>SUM(C21,C26)</f>
        <v>271</v>
      </c>
      <c r="D28" s="51">
        <f>SUM(D21,D26)</f>
        <v>81</v>
      </c>
      <c r="F28" s="8"/>
      <c r="G28" s="8"/>
      <c r="H28" s="8"/>
      <c r="I28" s="8"/>
      <c r="J28" s="8"/>
      <c r="K28" s="8"/>
    </row>
    <row r="29" spans="1:13" ht="15.75" x14ac:dyDescent="0.25">
      <c r="A29" s="7" t="s">
        <v>17</v>
      </c>
      <c r="B29" s="14"/>
      <c r="C29" s="70">
        <v>1</v>
      </c>
      <c r="D29" s="52">
        <v>2</v>
      </c>
      <c r="F29" s="8"/>
      <c r="G29" s="8"/>
      <c r="H29" s="8"/>
      <c r="I29" s="8"/>
    </row>
  </sheetData>
  <mergeCells count="3">
    <mergeCell ref="B3:D3"/>
    <mergeCell ref="F22:H22"/>
    <mergeCell ref="F23:H2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DA846-C511-4B09-98E7-AB1E0FD7A4F3}">
  <dimension ref="A1:O29"/>
  <sheetViews>
    <sheetView workbookViewId="0"/>
  </sheetViews>
  <sheetFormatPr defaultRowHeight="15" x14ac:dyDescent="0.25"/>
  <cols>
    <col min="1" max="1" width="17.140625" customWidth="1"/>
    <col min="3" max="3" width="10.7109375" customWidth="1"/>
    <col min="4" max="4" width="10.85546875" customWidth="1"/>
    <col min="5" max="5" width="5.140625" customWidth="1"/>
    <col min="10" max="10" width="16.7109375" customWidth="1"/>
    <col min="11" max="11" width="14.85546875" customWidth="1"/>
    <col min="12" max="13" width="10.5703125" bestFit="1" customWidth="1"/>
    <col min="14" max="15" width="11.5703125" bestFit="1" customWidth="1"/>
  </cols>
  <sheetData>
    <row r="1" spans="1:11" x14ac:dyDescent="0.25">
      <c r="A1" s="2" t="s">
        <v>0</v>
      </c>
      <c r="B1" s="2" t="s">
        <v>18</v>
      </c>
      <c r="C1" s="2"/>
      <c r="D1" s="2"/>
      <c r="E1" s="2"/>
      <c r="F1" s="2"/>
      <c r="J1" s="34" t="s">
        <v>3</v>
      </c>
      <c r="K1" s="35">
        <v>44264</v>
      </c>
    </row>
    <row r="2" spans="1:11" x14ac:dyDescent="0.25">
      <c r="A2" s="2" t="s">
        <v>1</v>
      </c>
      <c r="B2" s="2" t="s">
        <v>31</v>
      </c>
      <c r="C2" s="2"/>
      <c r="D2" s="2"/>
      <c r="E2" s="2"/>
      <c r="F2" s="2"/>
      <c r="G2" s="34" t="s">
        <v>2</v>
      </c>
      <c r="H2" s="36" t="s">
        <v>37</v>
      </c>
      <c r="J2" s="40"/>
      <c r="K2" s="27"/>
    </row>
    <row r="3" spans="1:11" x14ac:dyDescent="0.25">
      <c r="A3" s="2"/>
      <c r="B3" s="71" t="s">
        <v>40</v>
      </c>
      <c r="C3" s="71"/>
      <c r="D3" s="71"/>
      <c r="H3" s="2"/>
      <c r="J3" s="2"/>
      <c r="K3" s="1"/>
    </row>
    <row r="4" spans="1:11" x14ac:dyDescent="0.25">
      <c r="A4" s="2" t="s">
        <v>4</v>
      </c>
      <c r="B4" s="37" t="s">
        <v>7</v>
      </c>
      <c r="C4" s="36">
        <v>50</v>
      </c>
      <c r="D4" s="21"/>
      <c r="G4" s="37" t="s">
        <v>5</v>
      </c>
      <c r="H4" s="36">
        <v>50</v>
      </c>
      <c r="J4" s="37" t="s">
        <v>6</v>
      </c>
      <c r="K4" s="36"/>
    </row>
    <row r="6" spans="1:11" ht="30" x14ac:dyDescent="0.25">
      <c r="A6" s="4" t="s">
        <v>8</v>
      </c>
      <c r="B6" s="13" t="s">
        <v>36</v>
      </c>
      <c r="C6" s="64" t="s">
        <v>32</v>
      </c>
      <c r="D6" s="49" t="s">
        <v>35</v>
      </c>
      <c r="F6" s="26"/>
      <c r="G6" s="27"/>
      <c r="H6" s="27"/>
      <c r="I6" s="28" t="s">
        <v>36</v>
      </c>
      <c r="J6" s="28" t="s">
        <v>58</v>
      </c>
      <c r="K6" s="28" t="s">
        <v>46</v>
      </c>
    </row>
    <row r="7" spans="1:11" x14ac:dyDescent="0.25">
      <c r="A7" s="4" t="s">
        <v>9</v>
      </c>
      <c r="B7" s="5"/>
      <c r="C7" s="65"/>
      <c r="D7" s="5"/>
      <c r="F7" s="20" t="s">
        <v>21</v>
      </c>
      <c r="G7" s="21"/>
      <c r="H7" s="21"/>
      <c r="I7" s="21"/>
      <c r="J7" s="21"/>
      <c r="K7" s="21"/>
    </row>
    <row r="8" spans="1:11" x14ac:dyDescent="0.25">
      <c r="A8" s="5" t="s">
        <v>10</v>
      </c>
      <c r="B8" s="10"/>
      <c r="C8" s="66">
        <f>7+9+7+6+10</f>
        <v>39</v>
      </c>
      <c r="D8" s="50">
        <f>3+7+5+7+5</f>
        <v>27</v>
      </c>
      <c r="F8" s="20" t="s">
        <v>22</v>
      </c>
      <c r="G8" s="21"/>
      <c r="H8" s="21"/>
      <c r="I8" s="29" t="s">
        <v>34</v>
      </c>
      <c r="J8" s="83">
        <v>65000</v>
      </c>
      <c r="K8" s="38">
        <v>65000</v>
      </c>
    </row>
    <row r="9" spans="1:11" x14ac:dyDescent="0.25">
      <c r="A9" s="6" t="s">
        <v>5</v>
      </c>
      <c r="B9" s="10"/>
      <c r="C9" s="66">
        <v>50</v>
      </c>
      <c r="D9" s="50">
        <v>15.32</v>
      </c>
      <c r="F9" s="20" t="s">
        <v>26</v>
      </c>
      <c r="G9" s="21"/>
      <c r="H9" s="21"/>
      <c r="I9" s="29"/>
      <c r="J9" s="84">
        <v>65000</v>
      </c>
      <c r="K9" s="29">
        <v>212084.6</v>
      </c>
    </row>
    <row r="10" spans="1:11" ht="15.75" x14ac:dyDescent="0.25">
      <c r="A10" s="7" t="s">
        <v>11</v>
      </c>
      <c r="B10" s="11"/>
      <c r="C10" s="67">
        <f t="shared" ref="C10:D10" si="0">SUM(C8,C9)</f>
        <v>89</v>
      </c>
      <c r="D10" s="51">
        <f t="shared" si="0"/>
        <v>42.32</v>
      </c>
      <c r="E10" s="8"/>
      <c r="F10" s="30"/>
      <c r="G10" s="31"/>
      <c r="H10" s="31"/>
      <c r="I10" s="32"/>
      <c r="J10" s="85"/>
      <c r="K10" s="32"/>
    </row>
    <row r="11" spans="1:11" x14ac:dyDescent="0.25">
      <c r="A11" s="4" t="s">
        <v>12</v>
      </c>
      <c r="B11" s="12"/>
      <c r="C11" s="65"/>
      <c r="D11" s="12"/>
      <c r="F11" s="23" t="s">
        <v>23</v>
      </c>
      <c r="G11" s="24"/>
      <c r="H11" s="24"/>
      <c r="I11" s="33"/>
      <c r="J11" s="86">
        <f>SUM(J8/J9*50)</f>
        <v>50</v>
      </c>
      <c r="K11" s="33">
        <f>SUM(K8/K9*50)</f>
        <v>15.324073506515795</v>
      </c>
    </row>
    <row r="12" spans="1:11" x14ac:dyDescent="0.25">
      <c r="A12" s="5" t="s">
        <v>10</v>
      </c>
      <c r="B12" s="10"/>
      <c r="C12" s="66">
        <f>7+8+5+8</f>
        <v>28</v>
      </c>
      <c r="D12" s="50">
        <f>6+7+8+8</f>
        <v>29</v>
      </c>
      <c r="I12" s="16"/>
      <c r="J12" s="16"/>
      <c r="K12" s="16"/>
    </row>
    <row r="13" spans="1:11" x14ac:dyDescent="0.25">
      <c r="A13" s="6" t="s">
        <v>5</v>
      </c>
      <c r="B13" s="10"/>
      <c r="C13" s="66">
        <v>50</v>
      </c>
      <c r="D13" s="50">
        <v>15.32</v>
      </c>
    </row>
    <row r="14" spans="1:11" ht="15.75" x14ac:dyDescent="0.25">
      <c r="A14" s="7" t="s">
        <v>11</v>
      </c>
      <c r="B14" s="11"/>
      <c r="C14" s="67">
        <f t="shared" ref="C14:D14" si="1">SUM(C12,C13)</f>
        <v>78</v>
      </c>
      <c r="D14" s="51">
        <f t="shared" si="1"/>
        <v>44.32</v>
      </c>
      <c r="E14" s="8"/>
      <c r="F14" s="17" t="s">
        <v>24</v>
      </c>
      <c r="G14" s="18"/>
      <c r="H14" s="18"/>
      <c r="I14" s="18"/>
      <c r="J14" s="18"/>
      <c r="K14" s="19"/>
    </row>
    <row r="15" spans="1:11" x14ac:dyDescent="0.25">
      <c r="A15" s="4" t="s">
        <v>13</v>
      </c>
      <c r="B15" s="10"/>
      <c r="C15" s="65"/>
      <c r="D15" s="12"/>
      <c r="F15" s="20" t="s">
        <v>25</v>
      </c>
      <c r="G15" s="21"/>
      <c r="H15" s="21"/>
      <c r="I15" s="21"/>
      <c r="J15" s="21"/>
      <c r="K15" s="22"/>
    </row>
    <row r="16" spans="1:11" x14ac:dyDescent="0.25">
      <c r="A16" s="5" t="s">
        <v>10</v>
      </c>
      <c r="B16" s="10"/>
      <c r="C16" s="66">
        <f>10+10+9+7+10</f>
        <v>46</v>
      </c>
      <c r="D16" s="50">
        <f>5+6+6+7+7</f>
        <v>31</v>
      </c>
      <c r="F16" s="23" t="s">
        <v>27</v>
      </c>
      <c r="G16" s="24"/>
      <c r="H16" s="24"/>
      <c r="I16" s="24"/>
      <c r="J16" s="24"/>
      <c r="K16" s="25"/>
    </row>
    <row r="17" spans="1:15" x14ac:dyDescent="0.25">
      <c r="A17" s="6" t="s">
        <v>5</v>
      </c>
      <c r="B17" s="10"/>
      <c r="C17" s="66">
        <v>50</v>
      </c>
      <c r="D17" s="50">
        <v>15.32</v>
      </c>
      <c r="L17" s="57"/>
    </row>
    <row r="18" spans="1:15" ht="15.75" x14ac:dyDescent="0.25">
      <c r="A18" s="7" t="s">
        <v>11</v>
      </c>
      <c r="B18" s="11"/>
      <c r="C18" s="67">
        <f t="shared" ref="C18:D18" si="2">SUM(C16,C17)</f>
        <v>96</v>
      </c>
      <c r="D18" s="51">
        <f t="shared" si="2"/>
        <v>46.32</v>
      </c>
      <c r="E18" s="8"/>
      <c r="F18" s="8"/>
      <c r="G18" s="8"/>
      <c r="H18" s="8"/>
      <c r="I18" s="8"/>
      <c r="J18" s="8"/>
      <c r="K18" s="8"/>
    </row>
    <row r="19" spans="1:15" ht="15.75" x14ac:dyDescent="0.25">
      <c r="A19" s="7"/>
      <c r="B19" s="11"/>
      <c r="C19" s="68"/>
      <c r="D19" s="11"/>
      <c r="E19" s="8"/>
      <c r="F19" s="8"/>
      <c r="G19" s="8"/>
      <c r="H19" s="8"/>
      <c r="I19" s="8"/>
      <c r="J19" s="8"/>
      <c r="K19" s="8"/>
    </row>
    <row r="20" spans="1:15" ht="15.75" x14ac:dyDescent="0.25">
      <c r="A20" s="7" t="s">
        <v>19</v>
      </c>
      <c r="B20" s="11"/>
      <c r="C20" s="67">
        <f>SUM(C8,C12,C16)</f>
        <v>113</v>
      </c>
      <c r="D20" s="51">
        <f>SUM(D8,D12,D16)</f>
        <v>87</v>
      </c>
      <c r="E20" s="8"/>
      <c r="F20" s="17"/>
      <c r="G20" s="18"/>
      <c r="H20" s="18"/>
      <c r="I20" s="18"/>
      <c r="J20" s="88" t="s">
        <v>58</v>
      </c>
      <c r="K20" s="28" t="s">
        <v>46</v>
      </c>
    </row>
    <row r="21" spans="1:15" ht="15.75" x14ac:dyDescent="0.25">
      <c r="A21" s="7" t="s">
        <v>20</v>
      </c>
      <c r="B21" s="11"/>
      <c r="C21" s="67">
        <f>SUM(C10,C14,C18)</f>
        <v>263</v>
      </c>
      <c r="D21" s="51">
        <f>SUM(D10,D14,D18)</f>
        <v>132.96</v>
      </c>
      <c r="E21" s="8"/>
      <c r="F21" s="30" t="s">
        <v>30</v>
      </c>
      <c r="G21" s="31"/>
      <c r="H21" s="31"/>
      <c r="I21" s="31"/>
      <c r="J21" s="85">
        <v>65000</v>
      </c>
      <c r="K21" s="41">
        <v>212084.6</v>
      </c>
    </row>
    <row r="22" spans="1:15" ht="15.75" x14ac:dyDescent="0.25">
      <c r="A22" s="4" t="s">
        <v>14</v>
      </c>
      <c r="B22" s="12"/>
      <c r="C22" s="65"/>
      <c r="D22" s="12"/>
      <c r="E22" s="8"/>
      <c r="F22" s="72" t="s">
        <v>51</v>
      </c>
      <c r="G22" s="73"/>
      <c r="H22" s="73"/>
      <c r="I22" s="31"/>
      <c r="J22" s="85"/>
      <c r="K22" s="41"/>
      <c r="L22" s="47"/>
    </row>
    <row r="23" spans="1:15" ht="15.75" x14ac:dyDescent="0.25">
      <c r="A23" s="4" t="s">
        <v>9</v>
      </c>
      <c r="B23" s="12"/>
      <c r="C23" s="65"/>
      <c r="D23" s="12"/>
      <c r="E23" s="8"/>
      <c r="F23" s="72" t="s">
        <v>50</v>
      </c>
      <c r="G23" s="73"/>
      <c r="H23" s="73"/>
      <c r="I23" s="31"/>
      <c r="J23" s="85"/>
      <c r="K23" s="41"/>
      <c r="L23" s="47"/>
      <c r="M23" s="47"/>
      <c r="N23" s="47"/>
      <c r="O23" s="47"/>
    </row>
    <row r="24" spans="1:15" x14ac:dyDescent="0.25">
      <c r="A24" s="4" t="s">
        <v>12</v>
      </c>
      <c r="B24" s="12"/>
      <c r="C24" s="65"/>
      <c r="D24" s="12"/>
      <c r="F24" s="20"/>
      <c r="G24" s="21"/>
      <c r="H24" s="21"/>
      <c r="I24" s="21"/>
      <c r="J24" s="84"/>
      <c r="K24" s="42"/>
      <c r="L24" s="47"/>
      <c r="M24" s="47"/>
      <c r="N24" s="47"/>
      <c r="O24" s="47"/>
    </row>
    <row r="25" spans="1:15" x14ac:dyDescent="0.25">
      <c r="A25" s="4" t="s">
        <v>13</v>
      </c>
      <c r="B25" s="12"/>
      <c r="C25" s="65"/>
      <c r="D25" s="12"/>
      <c r="F25" s="23" t="s">
        <v>28</v>
      </c>
      <c r="G25" s="24"/>
      <c r="H25" s="24"/>
      <c r="I25" s="24"/>
      <c r="J25" s="83">
        <f>SUM(J21:J24)</f>
        <v>65000</v>
      </c>
      <c r="K25" s="45">
        <f>SUM(K21:K24)</f>
        <v>212084.6</v>
      </c>
      <c r="L25" s="47"/>
      <c r="M25" s="47"/>
      <c r="N25" s="47"/>
      <c r="O25" s="47"/>
    </row>
    <row r="26" spans="1:15" ht="15.75" x14ac:dyDescent="0.25">
      <c r="A26" s="4" t="s">
        <v>15</v>
      </c>
      <c r="B26" s="13"/>
      <c r="C26" s="69"/>
      <c r="D26" s="13"/>
      <c r="F26" s="43" t="s">
        <v>33</v>
      </c>
      <c r="G26" s="21"/>
      <c r="H26" s="21"/>
      <c r="I26" s="21"/>
      <c r="J26" s="84"/>
      <c r="K26" s="29"/>
    </row>
    <row r="27" spans="1:15" ht="15.75" x14ac:dyDescent="0.25">
      <c r="A27" s="5"/>
      <c r="B27" s="12"/>
      <c r="C27" s="65"/>
      <c r="D27" s="12"/>
      <c r="F27" s="39" t="s">
        <v>29</v>
      </c>
      <c r="G27" s="24"/>
      <c r="H27" s="24"/>
      <c r="I27" s="24"/>
      <c r="J27" s="87">
        <f>SUM(J25+J26)</f>
        <v>65000</v>
      </c>
      <c r="K27" s="44">
        <f>SUM(K25+K26)</f>
        <v>212084.6</v>
      </c>
    </row>
    <row r="28" spans="1:15" ht="15.75" x14ac:dyDescent="0.25">
      <c r="A28" s="7" t="s">
        <v>16</v>
      </c>
      <c r="B28" s="11"/>
      <c r="C28" s="67">
        <f>SUM(C21,C26)</f>
        <v>263</v>
      </c>
      <c r="D28" s="51">
        <f>SUM(D21,D26)</f>
        <v>132.96</v>
      </c>
      <c r="F28" s="8"/>
      <c r="G28" s="8"/>
      <c r="H28" s="8"/>
      <c r="I28" s="8"/>
      <c r="J28" s="8"/>
      <c r="K28" s="8"/>
    </row>
    <row r="29" spans="1:15" ht="15.75" x14ac:dyDescent="0.25">
      <c r="A29" s="7" t="s">
        <v>17</v>
      </c>
      <c r="B29" s="14"/>
      <c r="C29" s="70">
        <v>1</v>
      </c>
      <c r="D29" s="52">
        <v>2</v>
      </c>
      <c r="F29" s="8"/>
      <c r="G29" s="8"/>
      <c r="H29" s="8"/>
      <c r="I29" s="8"/>
    </row>
  </sheetData>
  <mergeCells count="3">
    <mergeCell ref="B3:D3"/>
    <mergeCell ref="F22:H22"/>
    <mergeCell ref="F23:H2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C3F6-ABB8-404B-B8B5-7FA0CDB07F5F}">
  <dimension ref="A1:K29"/>
  <sheetViews>
    <sheetView workbookViewId="0"/>
  </sheetViews>
  <sheetFormatPr defaultRowHeight="15" x14ac:dyDescent="0.25"/>
  <cols>
    <col min="1" max="1" width="17.140625" customWidth="1"/>
    <col min="3" max="3" width="10.7109375" customWidth="1"/>
    <col min="4" max="4" width="10.85546875" customWidth="1"/>
    <col min="5" max="5" width="5.140625" customWidth="1"/>
    <col min="10" max="10" width="16" customWidth="1"/>
    <col min="11" max="11" width="14.85546875" customWidth="1"/>
  </cols>
  <sheetData>
    <row r="1" spans="1:11" x14ac:dyDescent="0.25">
      <c r="A1" s="2" t="s">
        <v>0</v>
      </c>
      <c r="B1" s="2" t="s">
        <v>18</v>
      </c>
      <c r="C1" s="2"/>
      <c r="D1" s="2"/>
      <c r="E1" s="2"/>
      <c r="F1" s="2"/>
      <c r="J1" s="34" t="s">
        <v>3</v>
      </c>
      <c r="K1" s="35">
        <v>44264</v>
      </c>
    </row>
    <row r="2" spans="1:11" x14ac:dyDescent="0.25">
      <c r="A2" s="2" t="s">
        <v>1</v>
      </c>
      <c r="B2" s="2" t="s">
        <v>31</v>
      </c>
      <c r="C2" s="2"/>
      <c r="D2" s="2"/>
      <c r="E2" s="2"/>
      <c r="F2" s="2"/>
      <c r="G2" s="34" t="s">
        <v>2</v>
      </c>
      <c r="H2" s="36" t="s">
        <v>37</v>
      </c>
      <c r="J2" s="40"/>
      <c r="K2" s="27"/>
    </row>
    <row r="3" spans="1:11" x14ac:dyDescent="0.25">
      <c r="A3" s="2"/>
      <c r="B3" s="71" t="s">
        <v>41</v>
      </c>
      <c r="C3" s="71"/>
      <c r="D3" s="71"/>
      <c r="H3" s="2"/>
      <c r="J3" s="2"/>
      <c r="K3" s="1"/>
    </row>
    <row r="4" spans="1:11" x14ac:dyDescent="0.25">
      <c r="A4" s="2" t="s">
        <v>4</v>
      </c>
      <c r="B4" s="37" t="s">
        <v>7</v>
      </c>
      <c r="C4" s="36">
        <v>50</v>
      </c>
      <c r="D4" s="21"/>
      <c r="G4" s="37" t="s">
        <v>5</v>
      </c>
      <c r="H4" s="36">
        <v>50</v>
      </c>
      <c r="J4" s="37" t="s">
        <v>6</v>
      </c>
      <c r="K4" s="36"/>
    </row>
    <row r="6" spans="1:11" ht="30" x14ac:dyDescent="0.25">
      <c r="A6" s="4" t="s">
        <v>8</v>
      </c>
      <c r="B6" s="13" t="s">
        <v>36</v>
      </c>
      <c r="C6" s="64" t="s">
        <v>32</v>
      </c>
      <c r="D6" s="49" t="s">
        <v>35</v>
      </c>
      <c r="F6" s="26"/>
      <c r="G6" s="27"/>
      <c r="H6" s="27"/>
      <c r="I6" s="28" t="s">
        <v>36</v>
      </c>
      <c r="J6" s="88" t="s">
        <v>58</v>
      </c>
      <c r="K6" s="28" t="s">
        <v>46</v>
      </c>
    </row>
    <row r="7" spans="1:11" x14ac:dyDescent="0.25">
      <c r="A7" s="4" t="s">
        <v>9</v>
      </c>
      <c r="B7" s="5"/>
      <c r="C7" s="65"/>
      <c r="D7" s="5"/>
      <c r="F7" s="20" t="s">
        <v>21</v>
      </c>
      <c r="G7" s="21"/>
      <c r="H7" s="21"/>
      <c r="I7" s="21"/>
      <c r="J7" s="82"/>
      <c r="K7" s="21"/>
    </row>
    <row r="8" spans="1:11" x14ac:dyDescent="0.25">
      <c r="A8" s="5" t="s">
        <v>10</v>
      </c>
      <c r="B8" s="10"/>
      <c r="C8" s="66">
        <f>7+9+7+6+10</f>
        <v>39</v>
      </c>
      <c r="D8" s="50">
        <f>3+6+5+7+5</f>
        <v>26</v>
      </c>
      <c r="F8" s="20" t="s">
        <v>22</v>
      </c>
      <c r="G8" s="21"/>
      <c r="H8" s="21"/>
      <c r="I8" s="29" t="s">
        <v>34</v>
      </c>
      <c r="J8" s="83">
        <v>4405</v>
      </c>
      <c r="K8" s="38">
        <v>4405</v>
      </c>
    </row>
    <row r="9" spans="1:11" x14ac:dyDescent="0.25">
      <c r="A9" s="6" t="s">
        <v>5</v>
      </c>
      <c r="B9" s="10"/>
      <c r="C9" s="66">
        <v>50</v>
      </c>
      <c r="D9" s="50">
        <v>18.190000000000001</v>
      </c>
      <c r="F9" s="20" t="s">
        <v>26</v>
      </c>
      <c r="G9" s="21"/>
      <c r="H9" s="21"/>
      <c r="I9" s="29"/>
      <c r="J9" s="84">
        <v>4405</v>
      </c>
      <c r="K9" s="29">
        <v>12105.9</v>
      </c>
    </row>
    <row r="10" spans="1:11" ht="15.75" x14ac:dyDescent="0.25">
      <c r="A10" s="7" t="s">
        <v>11</v>
      </c>
      <c r="B10" s="11"/>
      <c r="C10" s="67">
        <f t="shared" ref="C10:D10" si="0">SUM(C8,C9)</f>
        <v>89</v>
      </c>
      <c r="D10" s="51">
        <f t="shared" si="0"/>
        <v>44.19</v>
      </c>
      <c r="E10" s="8"/>
      <c r="F10" s="30"/>
      <c r="G10" s="31"/>
      <c r="H10" s="31"/>
      <c r="I10" s="32"/>
      <c r="J10" s="85"/>
      <c r="K10" s="32"/>
    </row>
    <row r="11" spans="1:11" x14ac:dyDescent="0.25">
      <c r="A11" s="4" t="s">
        <v>12</v>
      </c>
      <c r="B11" s="12"/>
      <c r="C11" s="65"/>
      <c r="D11" s="12"/>
      <c r="F11" s="23" t="s">
        <v>23</v>
      </c>
      <c r="G11" s="24"/>
      <c r="H11" s="24"/>
      <c r="I11" s="33"/>
      <c r="J11" s="86">
        <f>SUM(J8/J9*50)</f>
        <v>50</v>
      </c>
      <c r="K11" s="33">
        <f>SUM(K8/K9*50)</f>
        <v>18.193608075401251</v>
      </c>
    </row>
    <row r="12" spans="1:11" x14ac:dyDescent="0.25">
      <c r="A12" s="5" t="s">
        <v>10</v>
      </c>
      <c r="B12" s="10"/>
      <c r="C12" s="66">
        <f>5+8+5+8</f>
        <v>26</v>
      </c>
      <c r="D12" s="50">
        <f>6+7+7+8</f>
        <v>28</v>
      </c>
      <c r="I12" s="16"/>
      <c r="J12" s="16"/>
      <c r="K12" s="16"/>
    </row>
    <row r="13" spans="1:11" x14ac:dyDescent="0.25">
      <c r="A13" s="6" t="s">
        <v>5</v>
      </c>
      <c r="B13" s="10"/>
      <c r="C13" s="66">
        <v>50</v>
      </c>
      <c r="D13" s="50">
        <v>18.190000000000001</v>
      </c>
    </row>
    <row r="14" spans="1:11" ht="15.75" x14ac:dyDescent="0.25">
      <c r="A14" s="7" t="s">
        <v>11</v>
      </c>
      <c r="B14" s="11"/>
      <c r="C14" s="67">
        <f t="shared" ref="C14:D14" si="1">SUM(C12,C13)</f>
        <v>76</v>
      </c>
      <c r="D14" s="51">
        <f t="shared" si="1"/>
        <v>46.19</v>
      </c>
      <c r="E14" s="8"/>
      <c r="F14" s="17" t="s">
        <v>24</v>
      </c>
      <c r="G14" s="18"/>
      <c r="H14" s="18"/>
      <c r="I14" s="18"/>
      <c r="J14" s="18"/>
      <c r="K14" s="19"/>
    </row>
    <row r="15" spans="1:11" x14ac:dyDescent="0.25">
      <c r="A15" s="4" t="s">
        <v>13</v>
      </c>
      <c r="B15" s="10"/>
      <c r="C15" s="65"/>
      <c r="D15" s="12"/>
      <c r="F15" s="20" t="s">
        <v>25</v>
      </c>
      <c r="G15" s="21"/>
      <c r="H15" s="21"/>
      <c r="I15" s="21"/>
      <c r="J15" s="21"/>
      <c r="K15" s="22"/>
    </row>
    <row r="16" spans="1:11" x14ac:dyDescent="0.25">
      <c r="A16" s="5" t="s">
        <v>10</v>
      </c>
      <c r="B16" s="10"/>
      <c r="C16" s="66">
        <f>10+10+9+7+10</f>
        <v>46</v>
      </c>
      <c r="D16" s="50">
        <f>5+6+6+7+7</f>
        <v>31</v>
      </c>
      <c r="F16" s="23" t="s">
        <v>27</v>
      </c>
      <c r="G16" s="24"/>
      <c r="H16" s="24"/>
      <c r="I16" s="24"/>
      <c r="J16" s="24"/>
      <c r="K16" s="25"/>
    </row>
    <row r="17" spans="1:11" x14ac:dyDescent="0.25">
      <c r="A17" s="6" t="s">
        <v>5</v>
      </c>
      <c r="B17" s="10"/>
      <c r="C17" s="66">
        <v>50</v>
      </c>
      <c r="D17" s="50">
        <v>18.190000000000001</v>
      </c>
    </row>
    <row r="18" spans="1:11" ht="15.75" x14ac:dyDescent="0.25">
      <c r="A18" s="7" t="s">
        <v>11</v>
      </c>
      <c r="B18" s="11"/>
      <c r="C18" s="67">
        <f t="shared" ref="C18:D18" si="2">SUM(C16,C17)</f>
        <v>96</v>
      </c>
      <c r="D18" s="51">
        <f t="shared" si="2"/>
        <v>49.19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7"/>
      <c r="B19" s="11"/>
      <c r="C19" s="68"/>
      <c r="D19" s="11"/>
      <c r="E19" s="8"/>
      <c r="F19" s="8"/>
      <c r="G19" s="8"/>
      <c r="H19" s="8"/>
      <c r="I19" s="8"/>
      <c r="J19" s="8"/>
      <c r="K19" s="8"/>
    </row>
    <row r="20" spans="1:11" ht="15.75" x14ac:dyDescent="0.25">
      <c r="A20" s="7" t="s">
        <v>19</v>
      </c>
      <c r="B20" s="11"/>
      <c r="C20" s="67">
        <f>SUM(C8,C12,C16)</f>
        <v>111</v>
      </c>
      <c r="D20" s="51">
        <f>SUM(D8,D12,D16)</f>
        <v>85</v>
      </c>
      <c r="E20" s="8"/>
      <c r="F20" s="17"/>
      <c r="G20" s="18"/>
      <c r="H20" s="18"/>
      <c r="I20" s="18"/>
      <c r="J20" s="88" t="s">
        <v>58</v>
      </c>
      <c r="K20" s="28" t="s">
        <v>46</v>
      </c>
    </row>
    <row r="21" spans="1:11" ht="15.75" x14ac:dyDescent="0.25">
      <c r="A21" s="7" t="s">
        <v>20</v>
      </c>
      <c r="B21" s="11"/>
      <c r="C21" s="67">
        <f>SUM(C10,C14,C18)</f>
        <v>261</v>
      </c>
      <c r="D21" s="51">
        <f>SUM(D10,D14,D18)</f>
        <v>139.57</v>
      </c>
      <c r="E21" s="8"/>
      <c r="F21" s="30" t="s">
        <v>30</v>
      </c>
      <c r="G21" s="31"/>
      <c r="H21" s="31"/>
      <c r="I21" s="31"/>
      <c r="J21" s="85">
        <v>4405</v>
      </c>
      <c r="K21" s="41">
        <v>12105.9</v>
      </c>
    </row>
    <row r="22" spans="1:11" ht="15.75" x14ac:dyDescent="0.25">
      <c r="A22" s="4" t="s">
        <v>14</v>
      </c>
      <c r="B22" s="12"/>
      <c r="C22" s="65"/>
      <c r="D22" s="12"/>
      <c r="E22" s="8"/>
      <c r="F22" s="72" t="s">
        <v>52</v>
      </c>
      <c r="G22" s="73"/>
      <c r="H22" s="73"/>
      <c r="I22" s="31"/>
      <c r="J22" s="85"/>
      <c r="K22" s="41"/>
    </row>
    <row r="23" spans="1:11" ht="15.75" x14ac:dyDescent="0.25">
      <c r="A23" s="4" t="s">
        <v>9</v>
      </c>
      <c r="B23" s="12"/>
      <c r="C23" s="65"/>
      <c r="D23" s="12"/>
      <c r="E23" s="8"/>
      <c r="F23" s="72" t="s">
        <v>53</v>
      </c>
      <c r="G23" s="73"/>
      <c r="H23" s="73"/>
      <c r="I23" s="31"/>
      <c r="J23" s="85"/>
      <c r="K23" s="41"/>
    </row>
    <row r="24" spans="1:11" x14ac:dyDescent="0.25">
      <c r="A24" s="4" t="s">
        <v>12</v>
      </c>
      <c r="B24" s="12"/>
      <c r="C24" s="65"/>
      <c r="D24" s="12"/>
      <c r="F24" s="20"/>
      <c r="G24" s="21"/>
      <c r="H24" s="21"/>
      <c r="I24" s="21"/>
      <c r="J24" s="84"/>
      <c r="K24" s="42"/>
    </row>
    <row r="25" spans="1:11" x14ac:dyDescent="0.25">
      <c r="A25" s="4" t="s">
        <v>13</v>
      </c>
      <c r="B25" s="12"/>
      <c r="C25" s="65"/>
      <c r="D25" s="12"/>
      <c r="F25" s="23" t="s">
        <v>28</v>
      </c>
      <c r="G25" s="24"/>
      <c r="H25" s="24"/>
      <c r="I25" s="24"/>
      <c r="J25" s="83">
        <f>SUM(J21:J24)</f>
        <v>4405</v>
      </c>
      <c r="K25" s="45">
        <f>SUM(K21:K24)</f>
        <v>12105.9</v>
      </c>
    </row>
    <row r="26" spans="1:11" ht="15.75" x14ac:dyDescent="0.25">
      <c r="A26" s="4" t="s">
        <v>15</v>
      </c>
      <c r="B26" s="13"/>
      <c r="C26" s="69"/>
      <c r="D26" s="13"/>
      <c r="F26" s="43" t="s">
        <v>33</v>
      </c>
      <c r="G26" s="21"/>
      <c r="H26" s="21"/>
      <c r="I26" s="21"/>
      <c r="J26" s="84">
        <v>0</v>
      </c>
      <c r="K26" s="29">
        <v>0</v>
      </c>
    </row>
    <row r="27" spans="1:11" ht="15.75" x14ac:dyDescent="0.25">
      <c r="A27" s="5"/>
      <c r="B27" s="12"/>
      <c r="C27" s="65"/>
      <c r="D27" s="12"/>
      <c r="F27" s="39" t="s">
        <v>29</v>
      </c>
      <c r="G27" s="24"/>
      <c r="H27" s="24"/>
      <c r="I27" s="24"/>
      <c r="J27" s="87">
        <f>SUM(J25+J26)</f>
        <v>4405</v>
      </c>
      <c r="K27" s="44">
        <f>SUM(K25+K26)</f>
        <v>12105.9</v>
      </c>
    </row>
    <row r="28" spans="1:11" ht="15.75" x14ac:dyDescent="0.25">
      <c r="A28" s="7" t="s">
        <v>16</v>
      </c>
      <c r="B28" s="11"/>
      <c r="C28" s="67">
        <f>SUM(C21,C26)</f>
        <v>261</v>
      </c>
      <c r="D28" s="51">
        <f>SUM(D21,D26)</f>
        <v>139.57</v>
      </c>
      <c r="F28" s="8"/>
      <c r="G28" s="8"/>
      <c r="H28" s="8"/>
      <c r="I28" s="8"/>
      <c r="J28" s="8"/>
      <c r="K28" s="8"/>
    </row>
    <row r="29" spans="1:11" ht="15.75" x14ac:dyDescent="0.25">
      <c r="A29" s="7" t="s">
        <v>17</v>
      </c>
      <c r="B29" s="14"/>
      <c r="C29" s="70">
        <v>1</v>
      </c>
      <c r="D29" s="52">
        <v>2</v>
      </c>
      <c r="F29" s="8"/>
      <c r="G29" s="8"/>
      <c r="H29" s="8"/>
      <c r="I29" s="8"/>
    </row>
  </sheetData>
  <mergeCells count="3">
    <mergeCell ref="B3:D3"/>
    <mergeCell ref="F22:H22"/>
    <mergeCell ref="F23:H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689B7-2F5B-4988-9C7C-B790F589787C}">
  <dimension ref="A1:L29"/>
  <sheetViews>
    <sheetView workbookViewId="0"/>
  </sheetViews>
  <sheetFormatPr defaultRowHeight="15" x14ac:dyDescent="0.25"/>
  <cols>
    <col min="1" max="1" width="17.140625" customWidth="1"/>
    <col min="3" max="3" width="10.7109375" customWidth="1"/>
    <col min="4" max="4" width="10.85546875" customWidth="1"/>
    <col min="5" max="5" width="5.140625" customWidth="1"/>
    <col min="10" max="10" width="17.42578125" customWidth="1"/>
    <col min="11" max="11" width="14.85546875" customWidth="1"/>
  </cols>
  <sheetData>
    <row r="1" spans="1:11" x14ac:dyDescent="0.25">
      <c r="A1" s="2" t="s">
        <v>0</v>
      </c>
      <c r="B1" s="2" t="s">
        <v>18</v>
      </c>
      <c r="C1" s="2"/>
      <c r="D1" s="2"/>
      <c r="E1" s="2"/>
      <c r="F1" s="2"/>
      <c r="J1" s="34" t="s">
        <v>3</v>
      </c>
      <c r="K1" s="35">
        <v>44264</v>
      </c>
    </row>
    <row r="2" spans="1:11" x14ac:dyDescent="0.25">
      <c r="A2" s="2" t="s">
        <v>1</v>
      </c>
      <c r="B2" s="2" t="s">
        <v>31</v>
      </c>
      <c r="C2" s="2"/>
      <c r="D2" s="2"/>
      <c r="E2" s="2"/>
      <c r="F2" s="2"/>
      <c r="G2" s="34" t="s">
        <v>2</v>
      </c>
      <c r="H2" s="36" t="s">
        <v>37</v>
      </c>
      <c r="J2" s="40"/>
      <c r="K2" s="27"/>
    </row>
    <row r="3" spans="1:11" x14ac:dyDescent="0.25">
      <c r="A3" s="2"/>
      <c r="B3" s="71" t="s">
        <v>42</v>
      </c>
      <c r="C3" s="71"/>
      <c r="D3" s="71"/>
      <c r="H3" s="2"/>
      <c r="J3" s="2"/>
      <c r="K3" s="1"/>
    </row>
    <row r="4" spans="1:11" x14ac:dyDescent="0.25">
      <c r="A4" s="2" t="s">
        <v>4</v>
      </c>
      <c r="B4" s="37" t="s">
        <v>7</v>
      </c>
      <c r="C4" s="36">
        <v>50</v>
      </c>
      <c r="D4" s="21"/>
      <c r="G4" s="37" t="s">
        <v>5</v>
      </c>
      <c r="H4" s="36">
        <v>50</v>
      </c>
      <c r="J4" s="37" t="s">
        <v>6</v>
      </c>
      <c r="K4" s="36"/>
    </row>
    <row r="6" spans="1:11" ht="30" x14ac:dyDescent="0.25">
      <c r="A6" s="4" t="s">
        <v>8</v>
      </c>
      <c r="B6" s="13" t="s">
        <v>36</v>
      </c>
      <c r="C6" s="64" t="s">
        <v>32</v>
      </c>
      <c r="D6" s="49" t="s">
        <v>35</v>
      </c>
      <c r="F6" s="26"/>
      <c r="G6" s="27"/>
      <c r="H6" s="27"/>
      <c r="I6" s="28" t="s">
        <v>36</v>
      </c>
      <c r="J6" s="88" t="s">
        <v>58</v>
      </c>
      <c r="K6" s="28" t="s">
        <v>46</v>
      </c>
    </row>
    <row r="7" spans="1:11" x14ac:dyDescent="0.25">
      <c r="A7" s="4" t="s">
        <v>9</v>
      </c>
      <c r="B7" s="5"/>
      <c r="C7" s="65"/>
      <c r="D7" s="5"/>
      <c r="F7" s="20" t="s">
        <v>21</v>
      </c>
      <c r="G7" s="21"/>
      <c r="H7" s="21"/>
      <c r="I7" s="21"/>
      <c r="J7" s="82"/>
      <c r="K7" s="21"/>
    </row>
    <row r="8" spans="1:11" x14ac:dyDescent="0.25">
      <c r="A8" s="5" t="s">
        <v>10</v>
      </c>
      <c r="B8" s="10"/>
      <c r="C8" s="66">
        <f>7+9+7+6+10</f>
        <v>39</v>
      </c>
      <c r="D8" s="50">
        <f>3+7+5+7+5</f>
        <v>27</v>
      </c>
      <c r="F8" s="20" t="s">
        <v>22</v>
      </c>
      <c r="G8" s="21"/>
      <c r="H8" s="21"/>
      <c r="I8" s="29" t="s">
        <v>34</v>
      </c>
      <c r="J8" s="83">
        <v>145319</v>
      </c>
      <c r="K8" s="38">
        <v>145319</v>
      </c>
    </row>
    <row r="9" spans="1:11" x14ac:dyDescent="0.25">
      <c r="A9" s="6" t="s">
        <v>5</v>
      </c>
      <c r="B9" s="10"/>
      <c r="C9" s="66">
        <v>50</v>
      </c>
      <c r="D9" s="50">
        <v>38.130000000000003</v>
      </c>
      <c r="F9" s="20" t="s">
        <v>26</v>
      </c>
      <c r="G9" s="21"/>
      <c r="H9" s="21"/>
      <c r="I9" s="29"/>
      <c r="J9" s="84">
        <v>145319</v>
      </c>
      <c r="K9" s="29">
        <v>190555.14</v>
      </c>
    </row>
    <row r="10" spans="1:11" ht="15.75" x14ac:dyDescent="0.25">
      <c r="A10" s="7" t="s">
        <v>11</v>
      </c>
      <c r="B10" s="11"/>
      <c r="C10" s="67">
        <f t="shared" ref="C10:D10" si="0">SUM(C8,C9)</f>
        <v>89</v>
      </c>
      <c r="D10" s="51">
        <f t="shared" si="0"/>
        <v>65.13</v>
      </c>
      <c r="E10" s="8"/>
      <c r="F10" s="30"/>
      <c r="G10" s="31"/>
      <c r="H10" s="31"/>
      <c r="I10" s="32"/>
      <c r="J10" s="85"/>
      <c r="K10" s="32"/>
    </row>
    <row r="11" spans="1:11" x14ac:dyDescent="0.25">
      <c r="A11" s="4" t="s">
        <v>12</v>
      </c>
      <c r="B11" s="12"/>
      <c r="C11" s="65"/>
      <c r="D11" s="12"/>
      <c r="F11" s="23" t="s">
        <v>23</v>
      </c>
      <c r="G11" s="24"/>
      <c r="H11" s="24"/>
      <c r="I11" s="33"/>
      <c r="J11" s="86">
        <f>SUM(J8/J9*50)</f>
        <v>50</v>
      </c>
      <c r="K11" s="33">
        <f>SUM(K8/K9*50)</f>
        <v>38.130433007474892</v>
      </c>
    </row>
    <row r="12" spans="1:11" x14ac:dyDescent="0.25">
      <c r="A12" s="5" t="s">
        <v>10</v>
      </c>
      <c r="B12" s="10"/>
      <c r="C12" s="66">
        <f>7+8+5+8</f>
        <v>28</v>
      </c>
      <c r="D12" s="50">
        <f>6+7+5+8</f>
        <v>26</v>
      </c>
      <c r="I12" s="16"/>
      <c r="J12" s="16"/>
      <c r="K12" s="16"/>
    </row>
    <row r="13" spans="1:11" x14ac:dyDescent="0.25">
      <c r="A13" s="6" t="s">
        <v>5</v>
      </c>
      <c r="B13" s="10"/>
      <c r="C13" s="66">
        <v>50</v>
      </c>
      <c r="D13" s="50">
        <v>38.130000000000003</v>
      </c>
    </row>
    <row r="14" spans="1:11" ht="15.75" x14ac:dyDescent="0.25">
      <c r="A14" s="7" t="s">
        <v>11</v>
      </c>
      <c r="B14" s="11"/>
      <c r="C14" s="67">
        <f t="shared" ref="C14:D14" si="1">SUM(C12,C13)</f>
        <v>78</v>
      </c>
      <c r="D14" s="51">
        <f t="shared" si="1"/>
        <v>64.13</v>
      </c>
      <c r="E14" s="8"/>
      <c r="F14" s="17" t="s">
        <v>24</v>
      </c>
      <c r="G14" s="18"/>
      <c r="H14" s="18"/>
      <c r="I14" s="18"/>
      <c r="J14" s="18"/>
      <c r="K14" s="19"/>
    </row>
    <row r="15" spans="1:11" x14ac:dyDescent="0.25">
      <c r="A15" s="4" t="s">
        <v>13</v>
      </c>
      <c r="B15" s="10"/>
      <c r="C15" s="65"/>
      <c r="D15" s="12"/>
      <c r="F15" s="20" t="s">
        <v>25</v>
      </c>
      <c r="G15" s="21"/>
      <c r="H15" s="21"/>
      <c r="I15" s="21"/>
      <c r="J15" s="21"/>
      <c r="K15" s="22"/>
    </row>
    <row r="16" spans="1:11" x14ac:dyDescent="0.25">
      <c r="A16" s="5" t="s">
        <v>10</v>
      </c>
      <c r="B16" s="10"/>
      <c r="C16" s="66">
        <f>10+10+9+7+10</f>
        <v>46</v>
      </c>
      <c r="D16" s="50">
        <f>5+6+6+7+7</f>
        <v>31</v>
      </c>
      <c r="F16" s="23" t="s">
        <v>27</v>
      </c>
      <c r="G16" s="24"/>
      <c r="H16" s="24"/>
      <c r="I16" s="24"/>
      <c r="J16" s="24"/>
      <c r="K16" s="25"/>
    </row>
    <row r="17" spans="1:12" x14ac:dyDescent="0.25">
      <c r="A17" s="6" t="s">
        <v>5</v>
      </c>
      <c r="B17" s="10"/>
      <c r="C17" s="66">
        <v>50</v>
      </c>
      <c r="D17" s="50">
        <v>38.130000000000003</v>
      </c>
    </row>
    <row r="18" spans="1:12" ht="15.75" x14ac:dyDescent="0.25">
      <c r="A18" s="7" t="s">
        <v>11</v>
      </c>
      <c r="B18" s="11"/>
      <c r="C18" s="67">
        <f t="shared" ref="C18:D18" si="2">SUM(C16,C17)</f>
        <v>96</v>
      </c>
      <c r="D18" s="51">
        <f t="shared" si="2"/>
        <v>69.13</v>
      </c>
      <c r="E18" s="8"/>
      <c r="F18" s="8"/>
      <c r="G18" s="8"/>
      <c r="H18" s="8"/>
      <c r="I18" s="8"/>
      <c r="J18" s="8"/>
      <c r="K18" s="8"/>
      <c r="L18" s="21"/>
    </row>
    <row r="19" spans="1:12" ht="15.75" x14ac:dyDescent="0.25">
      <c r="A19" s="7"/>
      <c r="B19" s="11"/>
      <c r="C19" s="68"/>
      <c r="D19" s="11"/>
      <c r="E19" s="8"/>
      <c r="F19" s="8"/>
      <c r="G19" s="8"/>
      <c r="H19" s="8"/>
      <c r="I19" s="8"/>
      <c r="J19" s="8"/>
      <c r="K19" s="8"/>
      <c r="L19" s="21"/>
    </row>
    <row r="20" spans="1:12" ht="15.75" x14ac:dyDescent="0.25">
      <c r="A20" s="7" t="s">
        <v>19</v>
      </c>
      <c r="B20" s="11"/>
      <c r="C20" s="67">
        <f>SUM(C8,C12,C16)</f>
        <v>113</v>
      </c>
      <c r="D20" s="51">
        <f>SUM(D8,D12,D16)</f>
        <v>84</v>
      </c>
      <c r="E20" s="8"/>
      <c r="F20" s="17"/>
      <c r="G20" s="18"/>
      <c r="H20" s="18"/>
      <c r="I20" s="18"/>
      <c r="J20" s="88" t="s">
        <v>58</v>
      </c>
      <c r="K20" s="28" t="s">
        <v>46</v>
      </c>
    </row>
    <row r="21" spans="1:12" ht="15.75" x14ac:dyDescent="0.25">
      <c r="A21" s="7" t="s">
        <v>20</v>
      </c>
      <c r="B21" s="11"/>
      <c r="C21" s="67">
        <f>SUM(C10,C14,C18)</f>
        <v>263</v>
      </c>
      <c r="D21" s="51">
        <f>SUM(D10,D14,D18)</f>
        <v>198.39</v>
      </c>
      <c r="E21" s="8"/>
      <c r="F21" s="30" t="s">
        <v>30</v>
      </c>
      <c r="G21" s="31"/>
      <c r="H21" s="31"/>
      <c r="I21" s="31"/>
      <c r="J21" s="85">
        <v>145319</v>
      </c>
      <c r="K21" s="41">
        <v>190555.14</v>
      </c>
    </row>
    <row r="22" spans="1:12" ht="15.75" x14ac:dyDescent="0.25">
      <c r="A22" s="4" t="s">
        <v>14</v>
      </c>
      <c r="B22" s="12"/>
      <c r="C22" s="65"/>
      <c r="D22" s="12"/>
      <c r="E22" s="8"/>
      <c r="F22" s="72" t="s">
        <v>54</v>
      </c>
      <c r="G22" s="73"/>
      <c r="H22" s="73"/>
      <c r="I22" s="31"/>
      <c r="J22" s="85"/>
      <c r="K22" s="41"/>
    </row>
    <row r="23" spans="1:12" ht="15.75" x14ac:dyDescent="0.25">
      <c r="A23" s="4" t="s">
        <v>9</v>
      </c>
      <c r="B23" s="12"/>
      <c r="C23" s="65"/>
      <c r="D23" s="12"/>
      <c r="E23" s="8"/>
      <c r="F23" s="72" t="s">
        <v>55</v>
      </c>
      <c r="G23" s="73"/>
      <c r="H23" s="73"/>
      <c r="I23" s="31"/>
      <c r="J23" s="85"/>
      <c r="K23" s="41"/>
    </row>
    <row r="24" spans="1:12" x14ac:dyDescent="0.25">
      <c r="A24" s="4" t="s">
        <v>12</v>
      </c>
      <c r="B24" s="12"/>
      <c r="C24" s="65"/>
      <c r="D24" s="12"/>
      <c r="F24" s="20"/>
      <c r="G24" s="21"/>
      <c r="H24" s="21"/>
      <c r="I24" s="21"/>
      <c r="J24" s="84"/>
      <c r="K24" s="42"/>
    </row>
    <row r="25" spans="1:12" x14ac:dyDescent="0.25">
      <c r="A25" s="4" t="s">
        <v>13</v>
      </c>
      <c r="B25" s="12"/>
      <c r="C25" s="65"/>
      <c r="D25" s="12"/>
      <c r="F25" s="23" t="s">
        <v>28</v>
      </c>
      <c r="G25" s="24"/>
      <c r="H25" s="24"/>
      <c r="I25" s="24"/>
      <c r="J25" s="83">
        <f>SUM(J21:J24)</f>
        <v>145319</v>
      </c>
      <c r="K25" s="45">
        <f>SUM(K21:K24)</f>
        <v>190555.14</v>
      </c>
    </row>
    <row r="26" spans="1:12" ht="15.75" x14ac:dyDescent="0.25">
      <c r="A26" s="4" t="s">
        <v>15</v>
      </c>
      <c r="B26" s="13"/>
      <c r="C26" s="69"/>
      <c r="D26" s="13"/>
      <c r="F26" s="43" t="s">
        <v>33</v>
      </c>
      <c r="G26" s="21"/>
      <c r="H26" s="21"/>
      <c r="I26" s="21"/>
      <c r="J26" s="84"/>
      <c r="K26" s="29"/>
    </row>
    <row r="27" spans="1:12" ht="15.75" x14ac:dyDescent="0.25">
      <c r="A27" s="5"/>
      <c r="B27" s="12"/>
      <c r="C27" s="65"/>
      <c r="D27" s="12"/>
      <c r="F27" s="39" t="s">
        <v>29</v>
      </c>
      <c r="G27" s="24"/>
      <c r="H27" s="24"/>
      <c r="I27" s="24"/>
      <c r="J27" s="87">
        <f>SUM(J25+J26)</f>
        <v>145319</v>
      </c>
      <c r="K27" s="44">
        <f>SUM(K25+K26)</f>
        <v>190555.14</v>
      </c>
    </row>
    <row r="28" spans="1:12" ht="15.75" x14ac:dyDescent="0.25">
      <c r="A28" s="7" t="s">
        <v>16</v>
      </c>
      <c r="B28" s="11"/>
      <c r="C28" s="67">
        <f>SUM(C21,C26)</f>
        <v>263</v>
      </c>
      <c r="D28" s="51">
        <f>SUM(D21,D26)</f>
        <v>198.39</v>
      </c>
      <c r="F28" s="8"/>
      <c r="G28" s="8"/>
      <c r="H28" s="8"/>
      <c r="I28" s="8"/>
      <c r="J28" s="8"/>
      <c r="K28" s="8"/>
    </row>
    <row r="29" spans="1:12" ht="15.75" x14ac:dyDescent="0.25">
      <c r="A29" s="7" t="s">
        <v>17</v>
      </c>
      <c r="B29" s="14"/>
      <c r="C29" s="70">
        <v>1</v>
      </c>
      <c r="D29" s="52">
        <v>2</v>
      </c>
      <c r="F29" s="8"/>
      <c r="G29" s="8"/>
      <c r="H29" s="8"/>
      <c r="I29" s="8"/>
    </row>
  </sheetData>
  <mergeCells count="3">
    <mergeCell ref="B3:D3"/>
    <mergeCell ref="F22:H22"/>
    <mergeCell ref="F23:H2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8C78-BBA4-4625-AE1D-65922559BD8A}">
  <sheetPr>
    <pageSetUpPr fitToPage="1"/>
  </sheetPr>
  <dimension ref="A1:M29"/>
  <sheetViews>
    <sheetView workbookViewId="0"/>
  </sheetViews>
  <sheetFormatPr defaultRowHeight="15" x14ac:dyDescent="0.25"/>
  <cols>
    <col min="3" max="3" width="10.140625" customWidth="1"/>
    <col min="4" max="4" width="11.7109375" customWidth="1"/>
    <col min="10" max="10" width="13.85546875" customWidth="1"/>
    <col min="11" max="11" width="13.140625" customWidth="1"/>
    <col min="12" max="12" width="14.42578125" customWidth="1"/>
    <col min="13" max="13" width="13.28515625" customWidth="1"/>
  </cols>
  <sheetData>
    <row r="1" spans="1:13" x14ac:dyDescent="0.25">
      <c r="A1" s="2" t="s">
        <v>0</v>
      </c>
      <c r="B1" s="2" t="s">
        <v>18</v>
      </c>
      <c r="C1" s="2"/>
      <c r="D1" s="2"/>
      <c r="E1" s="2"/>
      <c r="F1" s="2"/>
      <c r="J1" s="34" t="s">
        <v>3</v>
      </c>
      <c r="K1" s="35">
        <v>44264</v>
      </c>
      <c r="L1" s="74"/>
    </row>
    <row r="2" spans="1:13" x14ac:dyDescent="0.25">
      <c r="A2" s="2" t="s">
        <v>1</v>
      </c>
      <c r="B2" s="2" t="s">
        <v>31</v>
      </c>
      <c r="C2" s="2"/>
      <c r="D2" s="2"/>
      <c r="E2" s="2"/>
      <c r="F2" s="2"/>
      <c r="G2" s="34" t="s">
        <v>2</v>
      </c>
      <c r="H2" s="36" t="s">
        <v>37</v>
      </c>
      <c r="J2" s="40"/>
      <c r="K2" s="27"/>
      <c r="L2" s="21"/>
    </row>
    <row r="3" spans="1:13" x14ac:dyDescent="0.25">
      <c r="A3" s="2"/>
      <c r="B3" s="71" t="s">
        <v>67</v>
      </c>
      <c r="C3" s="71"/>
      <c r="D3" s="71"/>
      <c r="H3" s="2"/>
      <c r="J3" s="2"/>
      <c r="K3" s="1"/>
      <c r="L3" s="1"/>
    </row>
    <row r="4" spans="1:13" x14ac:dyDescent="0.25">
      <c r="A4" s="2" t="s">
        <v>4</v>
      </c>
      <c r="B4" s="37" t="s">
        <v>7</v>
      </c>
      <c r="C4" s="36">
        <v>50</v>
      </c>
      <c r="D4" s="21"/>
      <c r="G4" s="37" t="s">
        <v>5</v>
      </c>
      <c r="H4" s="36">
        <v>50</v>
      </c>
      <c r="J4" s="37" t="s">
        <v>6</v>
      </c>
      <c r="K4" s="36"/>
      <c r="L4" s="21"/>
    </row>
    <row r="6" spans="1:13" ht="45" x14ac:dyDescent="0.25">
      <c r="A6" s="4" t="s">
        <v>8</v>
      </c>
      <c r="B6" s="13" t="s">
        <v>36</v>
      </c>
      <c r="C6" s="53" t="s">
        <v>63</v>
      </c>
      <c r="D6" s="76" t="s">
        <v>64</v>
      </c>
      <c r="E6" s="49" t="s">
        <v>35</v>
      </c>
      <c r="G6" s="26"/>
      <c r="H6" s="27"/>
      <c r="I6" s="27"/>
      <c r="J6" s="28" t="s">
        <v>36</v>
      </c>
      <c r="K6" s="75" t="s">
        <v>65</v>
      </c>
      <c r="L6" s="81" t="s">
        <v>64</v>
      </c>
      <c r="M6" s="28" t="s">
        <v>46</v>
      </c>
    </row>
    <row r="7" spans="1:13" x14ac:dyDescent="0.25">
      <c r="A7" s="4" t="s">
        <v>9</v>
      </c>
      <c r="B7" s="5"/>
      <c r="C7" s="5"/>
      <c r="D7" s="65"/>
      <c r="E7" s="5"/>
      <c r="G7" s="20" t="s">
        <v>21</v>
      </c>
      <c r="H7" s="21"/>
      <c r="I7" s="21"/>
      <c r="J7" s="21"/>
      <c r="K7" s="21"/>
      <c r="L7" s="82"/>
      <c r="M7" s="21"/>
    </row>
    <row r="8" spans="1:13" x14ac:dyDescent="0.25">
      <c r="A8" s="5" t="s">
        <v>10</v>
      </c>
      <c r="B8" s="10">
        <f>8+9+8+10+8</f>
        <v>43</v>
      </c>
      <c r="C8" s="50">
        <f>7+9+7+6+10</f>
        <v>39</v>
      </c>
      <c r="D8" s="66">
        <f>C8</f>
        <v>39</v>
      </c>
      <c r="E8" s="50">
        <f>3+7+5+7+5</f>
        <v>27</v>
      </c>
      <c r="G8" s="20" t="s">
        <v>22</v>
      </c>
      <c r="H8" s="21"/>
      <c r="I8" s="21"/>
      <c r="J8" s="29">
        <f>'[2]E-Rate Central Cost Compare'!H18</f>
        <v>130828.5</v>
      </c>
      <c r="K8" s="38">
        <f>K9</f>
        <v>143250</v>
      </c>
      <c r="L8" s="83">
        <f>'[2]E-Rate Central Cost Compare'!H20</f>
        <v>112500</v>
      </c>
      <c r="M8" s="38">
        <f>'[2]E-Rate Central Cost Compare'!H21</f>
        <v>108600</v>
      </c>
    </row>
    <row r="9" spans="1:13" x14ac:dyDescent="0.25">
      <c r="A9" s="6" t="s">
        <v>5</v>
      </c>
      <c r="B9" s="10">
        <f>J$11</f>
        <v>41.504718008690766</v>
      </c>
      <c r="C9" s="50">
        <f>K$11</f>
        <v>37.905759162303667</v>
      </c>
      <c r="D9" s="66">
        <f>L$11</f>
        <v>48.266666666666666</v>
      </c>
      <c r="E9" s="50">
        <f>M$11</f>
        <v>50</v>
      </c>
      <c r="G9" s="20" t="s">
        <v>26</v>
      </c>
      <c r="H9" s="21"/>
      <c r="I9" s="21"/>
      <c r="J9" s="29">
        <f>J8</f>
        <v>130828.5</v>
      </c>
      <c r="K9" s="29">
        <v>143250</v>
      </c>
      <c r="L9" s="84">
        <f>L8</f>
        <v>112500</v>
      </c>
      <c r="M9" s="29">
        <v>108600</v>
      </c>
    </row>
    <row r="10" spans="1:13" ht="15.75" x14ac:dyDescent="0.25">
      <c r="A10" s="7" t="s">
        <v>11</v>
      </c>
      <c r="B10" s="51">
        <f>SUM(B8,B9)</f>
        <v>84.504718008690759</v>
      </c>
      <c r="C10" s="51">
        <f>SUM(C8,C9)</f>
        <v>76.905759162303667</v>
      </c>
      <c r="D10" s="67">
        <f>SUM(D8:D9)</f>
        <v>87.266666666666666</v>
      </c>
      <c r="E10" s="51">
        <f>SUM(E8,E9)</f>
        <v>77</v>
      </c>
      <c r="F10" s="8"/>
      <c r="G10" s="30"/>
      <c r="H10" s="31"/>
      <c r="I10" s="31"/>
      <c r="J10" s="32"/>
      <c r="K10" s="32"/>
      <c r="L10" s="85"/>
      <c r="M10" s="32"/>
    </row>
    <row r="11" spans="1:13" x14ac:dyDescent="0.25">
      <c r="A11" s="4" t="s">
        <v>12</v>
      </c>
      <c r="B11" s="12"/>
      <c r="C11" s="12"/>
      <c r="D11" s="65"/>
      <c r="E11" s="12"/>
      <c r="G11" s="23" t="s">
        <v>23</v>
      </c>
      <c r="H11" s="24"/>
      <c r="I11" s="24"/>
      <c r="J11" s="33">
        <f>MIN($J8:$M8)/J8*50</f>
        <v>41.504718008690766</v>
      </c>
      <c r="K11" s="33">
        <f t="shared" ref="K11:M11" si="0">MIN($J8:$M8)/K8*50</f>
        <v>37.905759162303667</v>
      </c>
      <c r="L11" s="86">
        <f t="shared" si="0"/>
        <v>48.266666666666666</v>
      </c>
      <c r="M11" s="33">
        <f t="shared" si="0"/>
        <v>50</v>
      </c>
    </row>
    <row r="12" spans="1:13" x14ac:dyDescent="0.25">
      <c r="A12" s="5" t="s">
        <v>10</v>
      </c>
      <c r="B12" s="10">
        <f>8+8+9+8</f>
        <v>33</v>
      </c>
      <c r="C12" s="50">
        <f>8+9+8+10</f>
        <v>35</v>
      </c>
      <c r="D12" s="66">
        <f>C12</f>
        <v>35</v>
      </c>
      <c r="E12" s="50">
        <f>8+9+8+8</f>
        <v>33</v>
      </c>
      <c r="J12" s="16"/>
      <c r="K12" s="16"/>
      <c r="L12" s="16"/>
      <c r="M12" s="16"/>
    </row>
    <row r="13" spans="1:13" x14ac:dyDescent="0.25">
      <c r="A13" s="6" t="s">
        <v>5</v>
      </c>
      <c r="B13" s="10">
        <f>J$11</f>
        <v>41.504718008690766</v>
      </c>
      <c r="C13" s="50">
        <f>K$11</f>
        <v>37.905759162303667</v>
      </c>
      <c r="D13" s="66">
        <f>L$11</f>
        <v>48.266666666666666</v>
      </c>
      <c r="E13" s="50">
        <f>M$11</f>
        <v>50</v>
      </c>
    </row>
    <row r="14" spans="1:13" ht="15.75" x14ac:dyDescent="0.25">
      <c r="A14" s="7" t="s">
        <v>11</v>
      </c>
      <c r="B14" s="51">
        <f>SUM(B12,B13)</f>
        <v>74.504718008690759</v>
      </c>
      <c r="C14" s="51">
        <f>SUM(C12,C13)</f>
        <v>72.905759162303667</v>
      </c>
      <c r="D14" s="67">
        <f>SUM(D12:D13)</f>
        <v>83.266666666666666</v>
      </c>
      <c r="E14" s="51">
        <f>SUM(E12,E13)</f>
        <v>83</v>
      </c>
      <c r="F14" s="8"/>
      <c r="G14" s="17" t="s">
        <v>24</v>
      </c>
      <c r="H14" s="18"/>
      <c r="I14" s="18"/>
      <c r="J14" s="18"/>
      <c r="K14" s="18"/>
      <c r="L14" s="18"/>
      <c r="M14" s="19"/>
    </row>
    <row r="15" spans="1:13" x14ac:dyDescent="0.25">
      <c r="A15" s="4" t="s">
        <v>13</v>
      </c>
      <c r="B15" s="10"/>
      <c r="C15" s="12"/>
      <c r="D15" s="65"/>
      <c r="E15" s="12"/>
      <c r="G15" s="20" t="s">
        <v>25</v>
      </c>
      <c r="H15" s="21"/>
      <c r="I15" s="21"/>
      <c r="J15" s="21"/>
      <c r="K15" s="21"/>
      <c r="L15" s="21"/>
      <c r="M15" s="22"/>
    </row>
    <row r="16" spans="1:13" x14ac:dyDescent="0.25">
      <c r="A16" s="5" t="s">
        <v>10</v>
      </c>
      <c r="B16" s="10">
        <f>10+9+10+9+8</f>
        <v>46</v>
      </c>
      <c r="C16" s="50">
        <f>10+10+9+7+10</f>
        <v>46</v>
      </c>
      <c r="D16" s="66">
        <f>C16</f>
        <v>46</v>
      </c>
      <c r="E16" s="50">
        <f>5+6+6+7+7</f>
        <v>31</v>
      </c>
      <c r="G16" s="23" t="s">
        <v>27</v>
      </c>
      <c r="H16" s="24"/>
      <c r="I16" s="24"/>
      <c r="J16" s="24"/>
      <c r="K16" s="24"/>
      <c r="L16" s="24"/>
      <c r="M16" s="25"/>
    </row>
    <row r="17" spans="1:13" x14ac:dyDescent="0.25">
      <c r="A17" s="6" t="s">
        <v>5</v>
      </c>
      <c r="B17" s="10">
        <f>J$11</f>
        <v>41.504718008690766</v>
      </c>
      <c r="C17" s="50">
        <f>K$11</f>
        <v>37.905759162303667</v>
      </c>
      <c r="D17" s="66">
        <f>L$11</f>
        <v>48.266666666666666</v>
      </c>
      <c r="E17" s="50">
        <f>M$11</f>
        <v>50</v>
      </c>
    </row>
    <row r="18" spans="1:13" ht="15.75" x14ac:dyDescent="0.25">
      <c r="A18" s="7" t="s">
        <v>11</v>
      </c>
      <c r="B18" s="51">
        <f>SUM(B16,B17)</f>
        <v>87.504718008690759</v>
      </c>
      <c r="C18" s="51">
        <f>SUM(C16,C17)</f>
        <v>83.905759162303667</v>
      </c>
      <c r="D18" s="67">
        <f>SUM(D16:D17)</f>
        <v>94.266666666666666</v>
      </c>
      <c r="E18" s="51">
        <f>SUM(E16,E17)</f>
        <v>81</v>
      </c>
      <c r="F18" s="8"/>
      <c r="G18" s="8"/>
      <c r="H18" s="8"/>
      <c r="I18" s="8"/>
      <c r="J18" s="8"/>
      <c r="K18" s="8"/>
      <c r="L18" s="8"/>
      <c r="M18" s="8"/>
    </row>
    <row r="19" spans="1:13" ht="15.75" x14ac:dyDescent="0.25">
      <c r="A19" s="7"/>
      <c r="B19" s="11"/>
      <c r="C19" s="11"/>
      <c r="D19" s="68"/>
      <c r="E19" s="11"/>
      <c r="F19" s="8"/>
      <c r="G19" s="8"/>
      <c r="H19" s="8"/>
      <c r="I19" s="8"/>
      <c r="J19" s="8"/>
      <c r="K19" s="8"/>
      <c r="L19" s="8"/>
      <c r="M19" s="8"/>
    </row>
    <row r="20" spans="1:13" ht="45" x14ac:dyDescent="0.25">
      <c r="A20" s="7" t="s">
        <v>19</v>
      </c>
      <c r="B20" s="51">
        <f>SUM(B8,B12,B16)</f>
        <v>122</v>
      </c>
      <c r="C20" s="51">
        <f>SUM(C8,C12,C16)</f>
        <v>120</v>
      </c>
      <c r="D20" s="67">
        <f>SUM(D8,D12,D16)</f>
        <v>120</v>
      </c>
      <c r="E20" s="51">
        <f>SUM(E8,E12,E16)</f>
        <v>91</v>
      </c>
      <c r="F20" s="8"/>
      <c r="G20" s="17"/>
      <c r="H20" s="18"/>
      <c r="I20" s="18"/>
      <c r="J20" s="28" t="s">
        <v>36</v>
      </c>
      <c r="K20" s="75" t="str">
        <f>K6</f>
        <v>*Plan B Networks (APC)</v>
      </c>
      <c r="L20" s="81" t="str">
        <f>L6</f>
        <v>Plan B (Minute Man)</v>
      </c>
      <c r="M20" s="28" t="s">
        <v>46</v>
      </c>
    </row>
    <row r="21" spans="1:13" ht="15.75" x14ac:dyDescent="0.25">
      <c r="A21" s="7" t="s">
        <v>20</v>
      </c>
      <c r="B21" s="51">
        <f>SUM(B10,B14,B18)</f>
        <v>246.51415402607228</v>
      </c>
      <c r="C21" s="51">
        <f>SUM(C10,C14,C18)</f>
        <v>233.717277486911</v>
      </c>
      <c r="D21" s="67">
        <f>SUM(D10,D14,D18)</f>
        <v>264.8</v>
      </c>
      <c r="E21" s="51">
        <f>SUM(E10,E14,E18)</f>
        <v>241</v>
      </c>
      <c r="F21" s="8"/>
      <c r="G21" s="30" t="s">
        <v>30</v>
      </c>
      <c r="H21" s="31"/>
      <c r="I21" s="31"/>
      <c r="J21" s="32">
        <f>J8</f>
        <v>130828.5</v>
      </c>
      <c r="K21" s="41">
        <f>K8</f>
        <v>143250</v>
      </c>
      <c r="L21" s="85">
        <f>L8</f>
        <v>112500</v>
      </c>
      <c r="M21" s="41">
        <f>M8</f>
        <v>108600</v>
      </c>
    </row>
    <row r="22" spans="1:13" ht="15.75" x14ac:dyDescent="0.25">
      <c r="A22" s="4" t="s">
        <v>14</v>
      </c>
      <c r="B22" s="12"/>
      <c r="C22" s="12"/>
      <c r="D22" s="65"/>
      <c r="E22" s="12"/>
      <c r="F22" s="8"/>
      <c r="G22" s="72" t="s">
        <v>56</v>
      </c>
      <c r="H22" s="73"/>
      <c r="I22" s="73"/>
      <c r="J22" s="31"/>
      <c r="K22" s="41"/>
      <c r="L22" s="85"/>
      <c r="M22" s="41"/>
    </row>
    <row r="23" spans="1:13" ht="15.75" x14ac:dyDescent="0.25">
      <c r="A23" s="4" t="s">
        <v>9</v>
      </c>
      <c r="B23" s="12"/>
      <c r="C23" s="12"/>
      <c r="D23" s="65"/>
      <c r="E23" s="12"/>
      <c r="F23" s="8"/>
      <c r="G23" s="72" t="s">
        <v>57</v>
      </c>
      <c r="H23" s="73"/>
      <c r="I23" s="73"/>
      <c r="J23" s="31"/>
      <c r="K23" s="41"/>
      <c r="L23" s="85"/>
      <c r="M23" s="41"/>
    </row>
    <row r="24" spans="1:13" x14ac:dyDescent="0.25">
      <c r="A24" s="4" t="s">
        <v>12</v>
      </c>
      <c r="B24" s="12"/>
      <c r="C24" s="12"/>
      <c r="D24" s="65"/>
      <c r="E24" s="12"/>
      <c r="G24" s="20"/>
      <c r="H24" s="21"/>
      <c r="I24" s="21"/>
      <c r="J24" s="21"/>
      <c r="K24" s="42"/>
      <c r="L24" s="84"/>
      <c r="M24" s="42"/>
    </row>
    <row r="25" spans="1:13" x14ac:dyDescent="0.25">
      <c r="A25" s="4" t="s">
        <v>13</v>
      </c>
      <c r="B25" s="12"/>
      <c r="C25" s="12"/>
      <c r="D25" s="65"/>
      <c r="E25" s="12"/>
      <c r="G25" s="23" t="s">
        <v>28</v>
      </c>
      <c r="H25" s="24"/>
      <c r="I25" s="24"/>
      <c r="J25" s="38">
        <f>J21</f>
        <v>130828.5</v>
      </c>
      <c r="K25" s="45">
        <f>SUM(K21:K24)</f>
        <v>143250</v>
      </c>
      <c r="L25" s="83">
        <f>L9</f>
        <v>112500</v>
      </c>
      <c r="M25" s="45">
        <f>SUM(M21:M24)</f>
        <v>108600</v>
      </c>
    </row>
    <row r="26" spans="1:13" ht="15.75" x14ac:dyDescent="0.25">
      <c r="A26" s="4" t="s">
        <v>15</v>
      </c>
      <c r="B26" s="13"/>
      <c r="C26" s="13"/>
      <c r="D26" s="69"/>
      <c r="E26" s="13"/>
      <c r="G26" s="43" t="s">
        <v>33</v>
      </c>
      <c r="H26" s="21"/>
      <c r="I26" s="21"/>
      <c r="J26" s="21">
        <v>0</v>
      </c>
      <c r="K26" s="42">
        <v>0</v>
      </c>
      <c r="L26" s="84">
        <v>0</v>
      </c>
      <c r="M26" s="29">
        <v>0</v>
      </c>
    </row>
    <row r="27" spans="1:13" ht="15.75" x14ac:dyDescent="0.25">
      <c r="A27" s="5"/>
      <c r="B27" s="12"/>
      <c r="C27" s="12"/>
      <c r="D27" s="65"/>
      <c r="E27" s="12"/>
      <c r="G27" s="39" t="s">
        <v>29</v>
      </c>
      <c r="H27" s="24"/>
      <c r="I27" s="24"/>
      <c r="J27" s="46">
        <f>SUM(J25+J26)</f>
        <v>130828.5</v>
      </c>
      <c r="K27" s="46">
        <f>SUM(K25+K26)</f>
        <v>143250</v>
      </c>
      <c r="L27" s="87">
        <f>SUM(L25+L26)</f>
        <v>112500</v>
      </c>
      <c r="M27" s="44">
        <f>SUM(M25+M26)</f>
        <v>108600</v>
      </c>
    </row>
    <row r="28" spans="1:13" ht="15.75" x14ac:dyDescent="0.25">
      <c r="A28" s="7" t="s">
        <v>16</v>
      </c>
      <c r="B28" s="51">
        <f>SUM(B21,B26)</f>
        <v>246.51415402607228</v>
      </c>
      <c r="C28" s="51">
        <f>SUM(C21,C26)</f>
        <v>233.717277486911</v>
      </c>
      <c r="D28" s="67">
        <f>SUM(D21,D26)</f>
        <v>264.8</v>
      </c>
      <c r="E28" s="51">
        <f>SUM(E21,E26)</f>
        <v>241</v>
      </c>
      <c r="G28" s="8"/>
      <c r="H28" s="8"/>
      <c r="I28" s="8"/>
      <c r="J28" s="8"/>
      <c r="K28" s="8"/>
      <c r="L28" s="8"/>
      <c r="M28" s="8"/>
    </row>
    <row r="29" spans="1:13" ht="15.75" x14ac:dyDescent="0.25">
      <c r="A29" s="7" t="s">
        <v>17</v>
      </c>
      <c r="B29" s="14">
        <v>2</v>
      </c>
      <c r="C29" s="52">
        <v>4</v>
      </c>
      <c r="D29" s="70">
        <v>1</v>
      </c>
      <c r="E29" s="52">
        <v>3</v>
      </c>
      <c r="G29" s="8"/>
      <c r="H29" s="8"/>
      <c r="I29" s="8"/>
      <c r="J29" s="8"/>
    </row>
  </sheetData>
  <mergeCells count="3">
    <mergeCell ref="B3:D3"/>
    <mergeCell ref="G22:I22"/>
    <mergeCell ref="G23:I23"/>
  </mergeCells>
  <pageMargins left="0.7" right="0.7" top="0.75" bottom="0.75" header="0.3" footer="0.3"/>
  <pageSetup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93E3-E0EE-4E0C-B337-1CC30C1C1C1C}">
  <sheetPr>
    <pageSetUpPr fitToPage="1"/>
  </sheetPr>
  <dimension ref="A1:K24"/>
  <sheetViews>
    <sheetView tabSelected="1" workbookViewId="0"/>
  </sheetViews>
  <sheetFormatPr defaultRowHeight="15" x14ac:dyDescent="0.25"/>
  <cols>
    <col min="1" max="1" width="33" customWidth="1"/>
    <col min="2" max="2" width="17.85546875" customWidth="1"/>
    <col min="3" max="3" width="17.7109375" customWidth="1"/>
    <col min="4" max="4" width="16.140625" style="47" customWidth="1"/>
    <col min="5" max="6" width="14.85546875" customWidth="1"/>
    <col min="7" max="7" width="13.140625" customWidth="1"/>
  </cols>
  <sheetData>
    <row r="1" spans="1:11" x14ac:dyDescent="0.25">
      <c r="A1" s="2" t="s">
        <v>61</v>
      </c>
      <c r="B1" s="2"/>
      <c r="C1" s="2"/>
      <c r="D1" s="2"/>
      <c r="E1" s="2"/>
      <c r="F1" s="34" t="s">
        <v>3</v>
      </c>
      <c r="G1" s="35">
        <v>44264</v>
      </c>
      <c r="J1" s="21"/>
      <c r="K1" s="21"/>
    </row>
    <row r="2" spans="1:11" x14ac:dyDescent="0.25">
      <c r="A2" s="2" t="s">
        <v>60</v>
      </c>
      <c r="B2" s="2"/>
      <c r="C2" s="2"/>
      <c r="D2" s="34" t="s">
        <v>2</v>
      </c>
      <c r="E2" s="36" t="s">
        <v>37</v>
      </c>
      <c r="F2" s="2"/>
      <c r="J2" s="56"/>
      <c r="K2" s="21"/>
    </row>
    <row r="3" spans="1:11" x14ac:dyDescent="0.25">
      <c r="A3" s="2"/>
      <c r="B3" s="48"/>
      <c r="C3" s="48"/>
      <c r="D3" s="48"/>
      <c r="H3" s="2"/>
      <c r="J3" s="2"/>
      <c r="K3" s="1"/>
    </row>
    <row r="4" spans="1:11" x14ac:dyDescent="0.25">
      <c r="A4" s="2" t="s">
        <v>4</v>
      </c>
      <c r="B4" s="37" t="s">
        <v>7</v>
      </c>
      <c r="C4" s="36">
        <v>50</v>
      </c>
      <c r="D4" s="37" t="s">
        <v>5</v>
      </c>
      <c r="E4" s="36">
        <v>50</v>
      </c>
      <c r="F4" s="37" t="s">
        <v>6</v>
      </c>
      <c r="G4" s="36"/>
    </row>
    <row r="7" spans="1:11" ht="45" x14ac:dyDescent="0.25">
      <c r="B7" t="s">
        <v>36</v>
      </c>
      <c r="C7" s="89" t="s">
        <v>32</v>
      </c>
      <c r="D7" s="79" t="s">
        <v>66</v>
      </c>
      <c r="E7" t="s">
        <v>35</v>
      </c>
      <c r="F7" s="47" t="s">
        <v>62</v>
      </c>
    </row>
    <row r="8" spans="1:11" x14ac:dyDescent="0.25">
      <c r="A8" t="s">
        <v>39</v>
      </c>
      <c r="B8" s="58"/>
      <c r="C8" s="61">
        <v>38742.239999999998</v>
      </c>
      <c r="D8" s="60"/>
      <c r="E8" s="59"/>
      <c r="F8" s="59"/>
    </row>
    <row r="9" spans="1:11" x14ac:dyDescent="0.25">
      <c r="A9" t="s">
        <v>59</v>
      </c>
      <c r="B9" s="58"/>
      <c r="C9" s="61">
        <v>89750</v>
      </c>
      <c r="D9" s="60"/>
      <c r="E9" s="59">
        <v>0</v>
      </c>
      <c r="F9" s="59"/>
    </row>
    <row r="10" spans="1:11" x14ac:dyDescent="0.25">
      <c r="A10" t="s">
        <v>40</v>
      </c>
      <c r="B10" s="58"/>
      <c r="C10" s="61">
        <v>65000</v>
      </c>
      <c r="D10" s="60"/>
      <c r="E10" s="59">
        <v>212084.6</v>
      </c>
      <c r="F10" s="58"/>
      <c r="H10" s="55"/>
      <c r="J10" s="21"/>
    </row>
    <row r="11" spans="1:11" x14ac:dyDescent="0.25">
      <c r="A11" t="s">
        <v>41</v>
      </c>
      <c r="B11" s="58"/>
      <c r="C11" s="61">
        <v>4405</v>
      </c>
      <c r="D11" s="60"/>
      <c r="E11" s="59">
        <v>12105.9</v>
      </c>
      <c r="F11" s="58"/>
      <c r="J11" s="21"/>
    </row>
    <row r="12" spans="1:11" x14ac:dyDescent="0.25">
      <c r="A12" t="s">
        <v>42</v>
      </c>
      <c r="B12" s="58"/>
      <c r="C12" s="61">
        <v>145319</v>
      </c>
      <c r="D12" s="60"/>
      <c r="E12" s="59">
        <v>190555.14</v>
      </c>
      <c r="F12" s="58">
        <v>223970</v>
      </c>
    </row>
    <row r="13" spans="1:11" x14ac:dyDescent="0.25">
      <c r="A13" t="s">
        <v>43</v>
      </c>
      <c r="B13" s="58">
        <v>130828.5</v>
      </c>
      <c r="C13" s="59"/>
      <c r="D13" s="60">
        <v>143250</v>
      </c>
      <c r="E13" s="59">
        <v>108600</v>
      </c>
      <c r="F13" s="58"/>
    </row>
    <row r="14" spans="1:11" x14ac:dyDescent="0.25">
      <c r="A14" t="s">
        <v>44</v>
      </c>
      <c r="B14" s="58"/>
      <c r="C14" s="61">
        <v>112500</v>
      </c>
      <c r="D14" s="60"/>
      <c r="E14" s="60">
        <v>0</v>
      </c>
      <c r="F14" s="58"/>
    </row>
    <row r="15" spans="1:11" x14ac:dyDescent="0.25">
      <c r="A15" s="54" t="s">
        <v>15</v>
      </c>
      <c r="B15" s="62">
        <f>SUM(B13:B14)</f>
        <v>130828.5</v>
      </c>
      <c r="C15" s="80">
        <f>SUM(C8:C14)-C13</f>
        <v>455716.24</v>
      </c>
      <c r="D15" s="78">
        <f>SUM(D13:D14)</f>
        <v>143250</v>
      </c>
      <c r="E15" s="63">
        <f>SUM(E8:E14)</f>
        <v>523345.64</v>
      </c>
      <c r="F15" s="63">
        <f>SUM(F12:F14)</f>
        <v>223970</v>
      </c>
    </row>
    <row r="17" spans="4:4" x14ac:dyDescent="0.25">
      <c r="D17" s="77"/>
    </row>
    <row r="18" spans="4:4" x14ac:dyDescent="0.25">
      <c r="D18" s="77"/>
    </row>
    <row r="19" spans="4:4" x14ac:dyDescent="0.25">
      <c r="D19" s="77"/>
    </row>
    <row r="20" spans="4:4" x14ac:dyDescent="0.25">
      <c r="D20" s="77"/>
    </row>
    <row r="21" spans="4:4" x14ac:dyDescent="0.25">
      <c r="D21" s="77"/>
    </row>
    <row r="22" spans="4:4" x14ac:dyDescent="0.25">
      <c r="D22" s="77"/>
    </row>
    <row r="23" spans="4:4" x14ac:dyDescent="0.25">
      <c r="D23" s="77"/>
    </row>
    <row r="24" spans="4:4" x14ac:dyDescent="0.25">
      <c r="D24" s="77"/>
    </row>
  </sheetData>
  <printOptions gridLines="1"/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Ruckus Wireless District Wide</vt:lpstr>
      <vt:lpstr>Cabling District Wide </vt:lpstr>
      <vt:lpstr>Network Electronics</vt:lpstr>
      <vt:lpstr>Ruckus WAN 100 Controller</vt:lpstr>
      <vt:lpstr>Ruckus ICX Switch Solution</vt:lpstr>
      <vt:lpstr>APC UPS Solution</vt:lpstr>
      <vt:lpstr>Plan B Network RFP Subtotal </vt:lpstr>
      <vt:lpstr>Price</vt:lpstr>
      <vt:lpstr>Total_Price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Gallegos</dc:creator>
  <cp:lastModifiedBy>gacpatron</cp:lastModifiedBy>
  <cp:lastPrinted>2021-03-30T21:59:14Z</cp:lastPrinted>
  <dcterms:created xsi:type="dcterms:W3CDTF">2018-06-11T19:34:29Z</dcterms:created>
  <dcterms:modified xsi:type="dcterms:W3CDTF">2021-03-30T22:50:48Z</dcterms:modified>
</cp:coreProperties>
</file>